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Лист1!$B$2:$T$120</definedName>
  </definedNames>
  <calcPr calcId="124519"/>
</workbook>
</file>

<file path=xl/calcChain.xml><?xml version="1.0" encoding="utf-8"?>
<calcChain xmlns="http://schemas.openxmlformats.org/spreadsheetml/2006/main">
  <c r="H18" i="1"/>
  <c r="H28"/>
  <c r="H17"/>
  <c r="H32"/>
  <c r="H16"/>
  <c r="H15"/>
  <c r="H27"/>
  <c r="H44"/>
  <c r="H105"/>
  <c r="H104"/>
  <c r="H81"/>
  <c r="H82"/>
  <c r="H83"/>
  <c r="H60"/>
  <c r="H61"/>
  <c r="H62"/>
  <c r="H74"/>
  <c r="H63"/>
  <c r="H43"/>
  <c r="H45"/>
  <c r="H46"/>
  <c r="H26"/>
  <c r="H25"/>
  <c r="H112"/>
  <c r="H111"/>
  <c r="G120"/>
  <c r="I120"/>
  <c r="J120"/>
  <c r="K120"/>
  <c r="L120"/>
  <c r="M120"/>
  <c r="G118"/>
  <c r="I118"/>
  <c r="J118"/>
  <c r="K118"/>
  <c r="L118"/>
  <c r="M118"/>
  <c r="M98"/>
  <c r="H98"/>
  <c r="I98"/>
  <c r="J98"/>
  <c r="K98"/>
  <c r="L98"/>
  <c r="G98"/>
  <c r="F97"/>
  <c r="F96"/>
  <c r="H120" l="1"/>
  <c r="F98"/>
  <c r="H118"/>
  <c r="G66"/>
  <c r="H49"/>
  <c r="I49"/>
  <c r="J49"/>
  <c r="K49"/>
  <c r="L49"/>
  <c r="M49"/>
  <c r="G49"/>
  <c r="G75"/>
  <c r="F74"/>
  <c r="F73"/>
  <c r="M75"/>
  <c r="L75"/>
  <c r="K75"/>
  <c r="J75"/>
  <c r="I75"/>
  <c r="H75"/>
  <c r="H66"/>
  <c r="I66"/>
  <c r="J66"/>
  <c r="K66"/>
  <c r="L66"/>
  <c r="M66"/>
  <c r="F64"/>
  <c r="F65"/>
  <c r="F47"/>
  <c r="F48"/>
  <c r="G70"/>
  <c r="G76" s="1"/>
  <c r="H113"/>
  <c r="I113"/>
  <c r="J113"/>
  <c r="K113"/>
  <c r="L113"/>
  <c r="M113"/>
  <c r="G113"/>
  <c r="F113" s="1"/>
  <c r="H106"/>
  <c r="I106"/>
  <c r="J106"/>
  <c r="K106"/>
  <c r="L106"/>
  <c r="M106"/>
  <c r="G106"/>
  <c r="H94"/>
  <c r="I94"/>
  <c r="J94"/>
  <c r="K94"/>
  <c r="L94"/>
  <c r="M94"/>
  <c r="G94"/>
  <c r="H90"/>
  <c r="I90"/>
  <c r="I99" s="1"/>
  <c r="J90"/>
  <c r="K90"/>
  <c r="K99" s="1"/>
  <c r="L90"/>
  <c r="M90"/>
  <c r="M99" s="1"/>
  <c r="G90"/>
  <c r="H84"/>
  <c r="I84"/>
  <c r="J84"/>
  <c r="K84"/>
  <c r="L84"/>
  <c r="M84"/>
  <c r="G84"/>
  <c r="H70"/>
  <c r="I70"/>
  <c r="J70"/>
  <c r="K70"/>
  <c r="L70"/>
  <c r="M70"/>
  <c r="F49"/>
  <c r="H34"/>
  <c r="I34"/>
  <c r="J34"/>
  <c r="K34"/>
  <c r="L34"/>
  <c r="M34"/>
  <c r="G34"/>
  <c r="H19"/>
  <c r="I19"/>
  <c r="J19"/>
  <c r="K19"/>
  <c r="L19"/>
  <c r="M19"/>
  <c r="H29"/>
  <c r="I29"/>
  <c r="J29"/>
  <c r="K29"/>
  <c r="L29"/>
  <c r="M29"/>
  <c r="G29"/>
  <c r="G19"/>
  <c r="F32"/>
  <c r="F33"/>
  <c r="F112"/>
  <c r="F111"/>
  <c r="F104"/>
  <c r="F105"/>
  <c r="F106"/>
  <c r="F94"/>
  <c r="F93"/>
  <c r="F89"/>
  <c r="F90"/>
  <c r="F84"/>
  <c r="F83"/>
  <c r="F82"/>
  <c r="F81"/>
  <c r="F69"/>
  <c r="F60"/>
  <c r="F61"/>
  <c r="F62"/>
  <c r="F63"/>
  <c r="F66"/>
  <c r="F43"/>
  <c r="F44"/>
  <c r="F45"/>
  <c r="F46"/>
  <c r="F25"/>
  <c r="F26"/>
  <c r="F27"/>
  <c r="F28"/>
  <c r="F15"/>
  <c r="F16"/>
  <c r="F17"/>
  <c r="F18"/>
  <c r="H35" l="1"/>
  <c r="F120"/>
  <c r="J99"/>
  <c r="H99"/>
  <c r="F118"/>
  <c r="G99"/>
  <c r="L99"/>
  <c r="F75"/>
  <c r="M76"/>
  <c r="K76"/>
  <c r="I76"/>
  <c r="F34"/>
  <c r="L76"/>
  <c r="J76"/>
  <c r="H76"/>
  <c r="G35"/>
  <c r="G114" s="1"/>
  <c r="L35"/>
  <c r="L114" s="1"/>
  <c r="J35"/>
  <c r="J114" s="1"/>
  <c r="M35"/>
  <c r="M114" s="1"/>
  <c r="K35"/>
  <c r="K114" s="1"/>
  <c r="F29"/>
  <c r="I35"/>
  <c r="I114" s="1"/>
  <c r="F70"/>
  <c r="F19"/>
  <c r="H114" l="1"/>
  <c r="F99"/>
  <c r="F114"/>
  <c r="F76"/>
  <c r="F35"/>
</calcChain>
</file>

<file path=xl/sharedStrings.xml><?xml version="1.0" encoding="utf-8"?>
<sst xmlns="http://schemas.openxmlformats.org/spreadsheetml/2006/main" count="325" uniqueCount="191">
  <si>
    <t>№ п/п</t>
  </si>
  <si>
    <t>Наименование</t>
  </si>
  <si>
    <t>Исполнитель мероприятия</t>
  </si>
  <si>
    <t>Источник финан-совогообеспече-ния (расшиф-ровать)</t>
  </si>
  <si>
    <t>Объем средств на реализацию муниципальной программы на отчетный год и плановый период (тыс. рублей)</t>
  </si>
  <si>
    <t>всего</t>
  </si>
  <si>
    <t>очередной финансовый год</t>
  </si>
  <si>
    <t>1-й год планового периода</t>
  </si>
  <si>
    <t>2-й год планового периода</t>
  </si>
  <si>
    <t>3-й год планового периода</t>
  </si>
  <si>
    <t>4-й год планового периода</t>
  </si>
  <si>
    <t>5-й год планового периода</t>
  </si>
  <si>
    <t>6-й год планового периода</t>
  </si>
  <si>
    <t>Планируемое значение показателя реализации муниципальной программы на отчетный год и плановый период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</si>
  <si>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</si>
  <si>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</si>
  <si>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</si>
  <si>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</si>
  <si>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</si>
  <si>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</si>
  <si>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</si>
  <si>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</si>
  <si>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</si>
  <si>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</si>
  <si>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</si>
  <si>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</si>
  <si>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</si>
  <si>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</si>
  <si>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>Выплата на содержание ребенка, переданного на воспитание  в приемную семью</t>
  </si>
  <si>
    <t>Выплата вознаграждения приемным родителям</t>
  </si>
  <si>
    <t>Выплата опекуну на содержание ребенка</t>
  </si>
  <si>
    <t>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образования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</si>
  <si>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</si>
  <si>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</si>
  <si>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</si>
  <si>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</si>
  <si>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</si>
  <si>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</si>
  <si>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</si>
  <si>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</si>
  <si>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</si>
  <si>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</si>
  <si>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Социальная выплата работникам  дошкольных образовательных учреждений</t>
  </si>
  <si>
    <t>1.14.</t>
  </si>
  <si>
    <t xml:space="preserve">Ежемесячная социальная поддержка, обеспечивающая бесплатный проезд учащихся муниципальных бюджетных общеобразовательных учреждений 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</si>
  <si>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</si>
  <si>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</si>
  <si>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</si>
  <si>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</si>
  <si>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</si>
  <si>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1.19.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</si>
  <si>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</si>
  <si>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</si>
  <si>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опеки и попечительству</t>
  </si>
  <si>
    <t>Наличие системы информирования населения о реализации мероприятий в сфере опеки и попечительства (да/нет)</t>
  </si>
  <si>
    <t xml:space="preserve">Расходы на содержание Органа опеки и попечительства, в том числе </t>
  </si>
  <si>
    <t>Расходы на выплату заработной платы работников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</si>
  <si>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</si>
  <si>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</si>
  <si>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</si>
  <si>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</si>
  <si>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</si>
  <si>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</si>
  <si>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</si>
  <si>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</si>
  <si>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</si>
  <si>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</si>
  <si>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</si>
  <si>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</si>
  <si>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</si>
  <si>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Оказание муниципальных услуг по предоставлению дошкольного образования в том числе: 
субсидия на финансовое обеспечение выполнения муниципального задания
</t>
  </si>
  <si>
    <t>2.6.</t>
  </si>
  <si>
    <t>2.7.</t>
  </si>
  <si>
    <t>Иная субсидия на оплату коммунальных услуг</t>
  </si>
  <si>
    <t>Иная субсидия на оплату налогов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</si>
  <si>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</si>
  <si>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</si>
  <si>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</si>
  <si>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</si>
  <si>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</si>
  <si>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</si>
  <si>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</si>
  <si>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Оказание муниципальных услуг по предоставлению детям общего образования, в том числе :
Субсидия на финансовое обеспечение выполнения муниципального задания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</si>
  <si>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</si>
  <si>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</si>
  <si>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3.13.</t>
  </si>
  <si>
    <t>Численность педагогических работников, выполняющие функции классного руководителя(чел)</t>
  </si>
  <si>
    <t>Иная субсидия на выплату вознаграждения  за выполнение функций классного руководства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</si>
  <si>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</si>
  <si>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</si>
  <si>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Итого по подпрограмме 2</t>
  </si>
  <si>
    <t>Областной местный бюджет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</si>
  <si>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</si>
  <si>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</si>
  <si>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</si>
  <si>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Оказание муниципальных услуг по предоставлению дополнительного образования  детям, в том числе 
субсидия на финансовое обеспечение выполнения муниципального задания</t>
  </si>
  <si>
    <t>4.2.</t>
  </si>
  <si>
    <t>4.3.</t>
  </si>
  <si>
    <t>4.4.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</si>
  <si>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</si>
  <si>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</si>
  <si>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</si>
  <si>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</si>
  <si>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</si>
  <si>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</si>
  <si>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Иная субсидия на содержание и организацию лагеря с дневным пребыванием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</si>
  <si>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</si>
  <si>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</si>
  <si>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Основное мероприятие 2  цели 1 подпрограммы 4
Обеспечение воспитанников лагерей с дневным пребыванием сбалансированным и полноценным питанием</t>
  </si>
  <si>
    <t>5.3.</t>
  </si>
  <si>
    <t>Иная субсидия на питание детей</t>
  </si>
  <si>
    <t>Итого по основному мероприятию 2 подпрограммы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</si>
  <si>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</si>
  <si>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6.2.</t>
  </si>
  <si>
    <t>Эффективное осуществление бухгалтерского учета финансово-хозяйственной деятельности системы образования</t>
  </si>
  <si>
    <t>Расходы на осуществление бухгалтерского учета финансово-хозяйственной деятельности системы образования, в том числе</t>
  </si>
  <si>
    <t>Расходы на выплату заработной платы работников казенных учреждений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</si>
  <si>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</si>
  <si>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</si>
  <si>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</si>
  <si>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</si>
  <si>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>Финансовое обеспечение администратора муниципальной программы в том числе</t>
  </si>
  <si>
    <t xml:space="preserve">Комитет по образованию  
г.Десногорска
</t>
  </si>
  <si>
    <t>Всего по обеспечивающей подпрограмме</t>
  </si>
  <si>
    <t>Всего по муниципальной 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</si>
  <si>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</si>
  <si>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</si>
  <si>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Субсидия на обеспечение мер по повышению заработной платы отдельным категориям работников</t>
  </si>
  <si>
    <t>Объем бюджетных ассигнований, предусмотренных в бюджете муниципального образования</t>
  </si>
  <si>
    <t>2.8.</t>
  </si>
  <si>
    <t>2.9.</t>
  </si>
  <si>
    <t>Основное мероприятие 3  цели 1 подпрограммы 2: Создание условий для организации инклюзивного обучения</t>
  </si>
  <si>
    <t>Удельный вес учащихся из категории детей-инвалидов и детей с ограниченными возможностями здоровья</t>
  </si>
  <si>
    <t>Субсидия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</si>
  <si>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3.14.</t>
  </si>
  <si>
    <t>3.15.</t>
  </si>
  <si>
    <t>Итого по основному мероприятию 3 подпрограммы 2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</si>
  <si>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</si>
  <si>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</si>
  <si>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</si>
  <si>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</si>
  <si>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</si>
  <si>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</si>
  <si>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</si>
  <si>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</si>
  <si>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3.10</t>
  </si>
  <si>
    <t>3.11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</si>
  <si>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
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</si>
  <si>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</si>
  <si>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</si>
  <si>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</si>
  <si>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Основное мероприятие 1 цели 1 подпрограммы 2: обеспечение предоставления и реализации начального общего, основного общего, среднего  общего образования,в том числе обеспечение специального (коррекционного) обучения детей с ограниченными возможностями здоровья,  создание оптимальных условий для повышения качества образовательного процесса, совершенствование организации питания, предоставление общеобразовательными организациями муниципальных услуг и исполнение муниципального задания, проведение государственной (итоговой) аттестации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</si>
  <si>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</si>
  <si>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</si>
  <si>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</si>
  <si>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>Основное мероприятие 1 цели 1 подпрограммы 3:  обеспечение предоставления и реализации дополнительного образования детей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</si>
  <si>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</si>
  <si>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</si>
  <si>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</si>
  <si>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Основное мероприятие 1 цели 1 подпрограммы 5 - бухгалтерский учет финансово-хозяйственной деятельности системы образования</t>
  </si>
  <si>
    <t xml:space="preserve"> Численность  детей в возрасте от 7 до 18 лет, охваченных организованными формами отдыха </t>
  </si>
  <si>
    <t>×</t>
  </si>
  <si>
    <t>5.4.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</si>
  <si>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</si>
  <si>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</si>
  <si>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</si>
  <si>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</si>
  <si>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</si>
  <si>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 xml:space="preserve">Основное мероприятие 1 цели 1: Эффективное осуществление бухгалтерского учета финансово-хозяйственной деятельности системы образования.  </t>
  </si>
  <si>
    <t>Цель 1 подпрограммы 2:  повышение доступности и качества общего образования в соответствии с запросами населения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</si>
  <si>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</si>
  <si>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</si>
  <si>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</si>
  <si>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</si>
  <si>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3.12</t>
  </si>
  <si>
    <t>3.16.</t>
  </si>
  <si>
    <t>3.17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</si>
  <si>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</si>
  <si>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</si>
  <si>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</si>
  <si>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</si>
  <si>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</si>
  <si>
    <t>5.6.</t>
  </si>
  <si>
    <t>Субсидия на организацию отдыха детей в загородных детских оздоровительных лагерях в каникулярное время</t>
  </si>
  <si>
    <t>Итого по основному мероприятию 3 подпрограммы 4</t>
  </si>
  <si>
    <t>Итого по подпрограмме 4</t>
  </si>
  <si>
    <t xml:space="preserve">Удельный вес учителей, участвующих в реализации ФГОС, от общей численности педагогов
</t>
  </si>
  <si>
    <t xml:space="preserve">Приложение </t>
  </si>
  <si>
    <t>5.5.</t>
  </si>
  <si>
    <t>6.1.</t>
  </si>
  <si>
    <t>Основное мероприятие 3 цели 1 подпрограммы 4: Обеспечение содержания детей и подростков в загородных оздоровительных лагерях в каникулярное время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</si>
</sst>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0" borderId="1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2" fontId="1" fillId="0" borderId="17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8" xfId="0" applyFont="1" applyBorder="1"/>
    <xf numFmtId="4" fontId="1" fillId="0" borderId="17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32" xfId="0" applyFont="1" applyBorder="1"/>
    <xf numFmtId="0" fontId="1" fillId="0" borderId="5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2" fillId="0" borderId="37" xfId="0" applyNumberFormat="1" applyFont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/>
    <xf numFmtId="0" fontId="1" fillId="0" borderId="51" xfId="0" applyFont="1" applyBorder="1"/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4" fontId="1" fillId="0" borderId="27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27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7" xfId="0" applyFont="1" applyBorder="1"/>
    <xf numFmtId="0" fontId="1" fillId="0" borderId="35" xfId="0" applyFont="1" applyBorder="1"/>
    <xf numFmtId="0" fontId="1" fillId="0" borderId="43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61" xfId="0" applyFont="1" applyBorder="1"/>
    <xf numFmtId="0" fontId="1" fillId="0" borderId="9" xfId="0" applyFont="1" applyBorder="1"/>
    <xf numFmtId="0" fontId="1" fillId="0" borderId="56" xfId="0" applyFont="1" applyBorder="1"/>
    <xf numFmtId="0" fontId="2" fillId="0" borderId="47" xfId="0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/>
    </xf>
    <xf numFmtId="4" fontId="2" fillId="0" borderId="56" xfId="0" applyNumberFormat="1" applyFont="1" applyFill="1" applyBorder="1" applyAlignment="1">
      <alignment horizontal="center" vertical="center"/>
    </xf>
    <xf numFmtId="0" fontId="1" fillId="0" borderId="50" xfId="0" applyFont="1" applyBorder="1"/>
    <xf numFmtId="0" fontId="1" fillId="0" borderId="49" xfId="0" applyFont="1" applyBorder="1"/>
    <xf numFmtId="0" fontId="1" fillId="0" borderId="14" xfId="0" applyFont="1" applyBorder="1" applyAlignment="1">
      <alignment horizontal="center" vertical="center" wrapText="1"/>
    </xf>
    <xf numFmtId="2" fontId="1" fillId="0" borderId="15" xfId="0" applyNumberFormat="1" applyFont="1" applyFill="1" applyBorder="1"/>
    <xf numFmtId="2" fontId="1" fillId="0" borderId="15" xfId="0" applyNumberFormat="1" applyFont="1" applyBorder="1"/>
    <xf numFmtId="2" fontId="1" fillId="0" borderId="16" xfId="0" applyNumberFormat="1" applyFont="1" applyBorder="1"/>
    <xf numFmtId="0" fontId="1" fillId="0" borderId="14" xfId="0" applyFont="1" applyBorder="1"/>
    <xf numFmtId="2" fontId="1" fillId="0" borderId="1" xfId="0" applyNumberFormat="1" applyFont="1" applyFill="1" applyBorder="1"/>
    <xf numFmtId="2" fontId="1" fillId="0" borderId="1" xfId="0" applyNumberFormat="1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6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/>
    <xf numFmtId="4" fontId="1" fillId="0" borderId="12" xfId="0" applyNumberFormat="1" applyFont="1" applyBorder="1"/>
    <xf numFmtId="0" fontId="1" fillId="0" borderId="33" xfId="0" applyFont="1" applyBorder="1"/>
    <xf numFmtId="0" fontId="1" fillId="0" borderId="7" xfId="0" applyFont="1" applyBorder="1"/>
    <xf numFmtId="0" fontId="1" fillId="0" borderId="64" xfId="0" applyFont="1" applyBorder="1"/>
    <xf numFmtId="49" fontId="1" fillId="0" borderId="17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" fillId="0" borderId="47" xfId="0" applyFont="1" applyBorder="1" applyAlignment="1">
      <alignment horizontal="center" vertical="center" wrapText="1"/>
    </xf>
    <xf numFmtId="16" fontId="1" fillId="0" borderId="27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/>
    <xf numFmtId="0" fontId="3" fillId="0" borderId="56" xfId="0" applyFont="1" applyBorder="1"/>
    <xf numFmtId="0" fontId="3" fillId="0" borderId="49" xfId="0" applyFont="1" applyBorder="1"/>
    <xf numFmtId="4" fontId="4" fillId="0" borderId="50" xfId="0" applyNumberFormat="1" applyFont="1" applyBorder="1" applyAlignment="1">
      <alignment horizontal="center" vertical="center"/>
    </xf>
    <xf numFmtId="4" fontId="4" fillId="0" borderId="56" xfId="0" applyNumberFormat="1" applyFont="1" applyFill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0" fontId="1" fillId="0" borderId="60" xfId="0" applyFont="1" applyBorder="1"/>
    <xf numFmtId="0" fontId="1" fillId="0" borderId="28" xfId="0" applyFont="1" applyBorder="1"/>
    <xf numFmtId="0" fontId="1" fillId="0" borderId="25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49" fontId="1" fillId="0" borderId="1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16" fontId="1" fillId="0" borderId="65" xfId="0" applyNumberFormat="1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" fontId="3" fillId="0" borderId="61" xfId="0" applyNumberFormat="1" applyFont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6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36" xfId="0" applyFont="1" applyBorder="1"/>
    <xf numFmtId="49" fontId="1" fillId="0" borderId="0" xfId="0" applyNumberFormat="1" applyFont="1" applyBorder="1" applyAlignment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2" fontId="1" fillId="3" borderId="15" xfId="0" applyNumberFormat="1" applyFont="1" applyFill="1" applyBorder="1"/>
    <xf numFmtId="2" fontId="1" fillId="3" borderId="1" xfId="0" applyNumberFormat="1" applyFont="1" applyFill="1" applyBorder="1"/>
    <xf numFmtId="4" fontId="1" fillId="3" borderId="7" xfId="0" applyNumberFormat="1" applyFont="1" applyFill="1" applyBorder="1"/>
    <xf numFmtId="2" fontId="1" fillId="3" borderId="56" xfId="0" applyNumberFormat="1" applyFont="1" applyFill="1" applyBorder="1"/>
    <xf numFmtId="4" fontId="3" fillId="3" borderId="9" xfId="0" applyNumberFormat="1" applyFont="1" applyFill="1" applyBorder="1" applyAlignment="1">
      <alignment horizontal="center" vertical="center"/>
    </xf>
    <xf numFmtId="4" fontId="4" fillId="3" borderId="56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1" fillId="0" borderId="65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4" fontId="2" fillId="0" borderId="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2" fillId="0" borderId="50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2" fontId="1" fillId="0" borderId="24" xfId="0" applyNumberFormat="1" applyFont="1" applyBorder="1"/>
    <xf numFmtId="2" fontId="1" fillId="0" borderId="2" xfId="0" applyNumberFormat="1" applyFont="1" applyBorder="1"/>
    <xf numFmtId="4" fontId="1" fillId="0" borderId="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62" xfId="0" applyNumberFormat="1" applyFont="1" applyBorder="1" applyAlignment="1">
      <alignment horizontal="center" vertical="center"/>
    </xf>
    <xf numFmtId="4" fontId="2" fillId="4" borderId="56" xfId="0" applyNumberFormat="1" applyFont="1" applyFill="1" applyBorder="1" applyAlignment="1">
      <alignment horizontal="center" vertical="center"/>
    </xf>
    <xf numFmtId="4" fontId="2" fillId="4" borderId="28" xfId="0" applyNumberFormat="1" applyFont="1" applyFill="1" applyBorder="1" applyAlignment="1">
      <alignment horizontal="center" vertical="center"/>
    </xf>
    <xf numFmtId="4" fontId="1" fillId="4" borderId="0" xfId="0" applyNumberFormat="1" applyFont="1" applyFill="1"/>
    <xf numFmtId="4" fontId="1" fillId="3" borderId="5" xfId="0" applyNumberFormat="1" applyFont="1" applyFill="1" applyBorder="1" applyAlignment="1">
      <alignment horizontal="center" vertical="center"/>
    </xf>
    <xf numFmtId="4" fontId="2" fillId="3" borderId="56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center" vertical="center"/>
    </xf>
    <xf numFmtId="4" fontId="1" fillId="3" borderId="62" xfId="0" applyNumberFormat="1" applyFont="1" applyFill="1" applyBorder="1" applyAlignment="1">
      <alignment horizontal="center" vertical="center"/>
    </xf>
    <xf numFmtId="4" fontId="1" fillId="3" borderId="20" xfId="0" applyNumberFormat="1" applyFont="1" applyFill="1" applyBorder="1" applyAlignment="1">
      <alignment horizontal="center" vertical="center"/>
    </xf>
    <xf numFmtId="4" fontId="2" fillId="4" borderId="20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  <xf numFmtId="4" fontId="2" fillId="4" borderId="37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3"/>
  <sheetViews>
    <sheetView tabSelected="1" topLeftCell="A110" zoomScale="70" zoomScaleNormal="70" workbookViewId="0">
      <selection activeCell="H44" sqref="H44:H46"/>
    </sheetView>
  </sheetViews>
  <sheetFormatPr defaultRowHeight="15"/>
  <cols>
    <col min="1" max="1" width="8.28515625" style="2" customWidth="1"/>
    <col min="2" max="2" width="5.28515625" style="2" customWidth="1"/>
    <col min="3" max="3" width="19.7109375" style="2" customWidth="1"/>
    <col min="4" max="4" width="10" style="2" customWidth="1"/>
    <col min="5" max="5" width="9.5703125" style="2" customWidth="1"/>
    <col min="6" max="6" width="17.28515625" style="2" customWidth="1"/>
    <col min="7" max="7" width="17" style="3" customWidth="1"/>
    <col min="8" max="8" width="17" style="4" customWidth="1"/>
    <col min="9" max="9" width="16.7109375" style="2" customWidth="1"/>
    <col min="10" max="10" width="17.140625" style="2" customWidth="1"/>
    <col min="11" max="11" width="17.85546875" style="2" customWidth="1"/>
    <col min="12" max="12" width="18.28515625" style="2" customWidth="1"/>
    <col min="13" max="13" width="17.5703125" style="2" customWidth="1"/>
    <col min="14" max="14" width="6.85546875" style="2" customWidth="1"/>
    <col min="15" max="15" width="5.7109375" style="2" customWidth="1"/>
    <col min="16" max="16" width="5" style="2" customWidth="1"/>
    <col min="17" max="17" width="5.5703125" style="2" customWidth="1"/>
    <col min="18" max="18" width="7.5703125" style="2" customWidth="1"/>
    <col min="19" max="19" width="6.28515625" style="2" customWidth="1"/>
    <col min="20" max="20" width="6.42578125" style="2" customWidth="1"/>
    <col min="21" max="16384" width="9.140625" style="2"/>
  </cols>
  <sheetData>
    <row r="1" spans="2:20">
      <c r="H1" s="3"/>
    </row>
    <row r="2" spans="2:20" ht="144" customHeight="1">
      <c r="H2" s="3"/>
      <c r="P2" s="249" t="s">
        <v>187</v>
      </c>
      <c r="Q2" s="249"/>
      <c r="R2" s="249"/>
      <c r="S2" s="249"/>
      <c r="T2" s="249"/>
    </row>
    <row r="3" spans="2:20">
      <c r="H3" s="3"/>
    </row>
    <row r="4" spans="2:20" ht="57" customHeight="1">
      <c r="C4" s="248" t="s">
        <v>147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</row>
    <row r="5" spans="2:20" ht="23.25" customHeight="1" thickBot="1">
      <c r="H5" s="3"/>
    </row>
    <row r="6" spans="2:20" ht="60" customHeight="1">
      <c r="B6" s="256" t="s">
        <v>0</v>
      </c>
      <c r="C6" s="258" t="s">
        <v>1</v>
      </c>
      <c r="D6" s="260" t="s">
        <v>2</v>
      </c>
      <c r="E6" s="262" t="s">
        <v>3</v>
      </c>
      <c r="F6" s="264" t="s">
        <v>4</v>
      </c>
      <c r="G6" s="265"/>
      <c r="H6" s="265"/>
      <c r="I6" s="265"/>
      <c r="J6" s="265"/>
      <c r="K6" s="265"/>
      <c r="L6" s="265"/>
      <c r="M6" s="262"/>
      <c r="N6" s="266" t="s">
        <v>13</v>
      </c>
      <c r="O6" s="260"/>
      <c r="P6" s="260"/>
      <c r="Q6" s="260"/>
      <c r="R6" s="260"/>
      <c r="S6" s="260"/>
      <c r="T6" s="267"/>
    </row>
    <row r="7" spans="2:20" ht="60" customHeight="1">
      <c r="B7" s="257"/>
      <c r="C7" s="259"/>
      <c r="D7" s="261"/>
      <c r="E7" s="263"/>
      <c r="F7" s="5" t="s">
        <v>5</v>
      </c>
      <c r="G7" s="6" t="s">
        <v>6</v>
      </c>
      <c r="H7" s="169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7" t="s">
        <v>12</v>
      </c>
      <c r="N7" s="8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7" t="s">
        <v>12</v>
      </c>
    </row>
    <row r="8" spans="2:20" ht="15.75" thickBot="1">
      <c r="B8" s="9">
        <v>1</v>
      </c>
      <c r="C8" s="10">
        <v>2</v>
      </c>
      <c r="D8" s="10">
        <v>3</v>
      </c>
      <c r="E8" s="11">
        <v>4</v>
      </c>
      <c r="F8" s="9">
        <v>5</v>
      </c>
      <c r="G8" s="12">
        <v>6</v>
      </c>
      <c r="H8" s="170">
        <v>7</v>
      </c>
      <c r="I8" s="10">
        <v>8</v>
      </c>
      <c r="J8" s="10">
        <v>9</v>
      </c>
      <c r="K8" s="10">
        <v>10</v>
      </c>
      <c r="L8" s="10">
        <v>11</v>
      </c>
      <c r="M8" s="11">
        <v>12</v>
      </c>
      <c r="N8" s="9">
        <v>13</v>
      </c>
      <c r="O8" s="10">
        <v>14</v>
      </c>
      <c r="P8" s="10">
        <v>15</v>
      </c>
      <c r="Q8" s="12">
        <v>16</v>
      </c>
      <c r="R8" s="12">
        <v>17</v>
      </c>
      <c r="S8" s="12">
        <v>18</v>
      </c>
      <c r="T8" s="11">
        <v>19</v>
      </c>
    </row>
    <row r="9" spans="2:20" ht="33" customHeight="1">
      <c r="B9" s="250" t="s">
        <v>14</v>
      </c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2"/>
    </row>
    <row r="10" spans="2:20" ht="15.75" thickBot="1">
      <c r="B10" s="253" t="s">
        <v>15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5"/>
    </row>
    <row r="11" spans="2:20" ht="105.75" customHeight="1">
      <c r="B11" s="13" t="s">
        <v>16</v>
      </c>
      <c r="C11" s="184" t="s">
        <v>148</v>
      </c>
      <c r="D11" s="14" t="s">
        <v>125</v>
      </c>
      <c r="E11" s="15" t="s">
        <v>58</v>
      </c>
      <c r="F11" s="16"/>
      <c r="G11" s="17"/>
      <c r="H11" s="171"/>
      <c r="I11" s="18"/>
      <c r="J11" s="18"/>
      <c r="K11" s="18"/>
      <c r="L11" s="18"/>
      <c r="M11" s="19"/>
      <c r="N11" s="13">
        <v>11</v>
      </c>
      <c r="O11" s="20">
        <v>17</v>
      </c>
      <c r="P11" s="20">
        <v>20</v>
      </c>
      <c r="Q11" s="197">
        <v>23</v>
      </c>
      <c r="R11" s="197">
        <v>25</v>
      </c>
      <c r="S11" s="197">
        <v>28</v>
      </c>
      <c r="T11" s="198">
        <v>30</v>
      </c>
    </row>
    <row r="12" spans="2:20" ht="99" customHeight="1">
      <c r="B12" s="5" t="s">
        <v>18</v>
      </c>
      <c r="C12" s="185" t="s">
        <v>21</v>
      </c>
      <c r="D12" s="1" t="s">
        <v>17</v>
      </c>
      <c r="E12" s="7" t="s">
        <v>58</v>
      </c>
      <c r="F12" s="23"/>
      <c r="G12" s="24"/>
      <c r="H12" s="172"/>
      <c r="I12" s="25"/>
      <c r="J12" s="25"/>
      <c r="K12" s="25"/>
      <c r="L12" s="25"/>
      <c r="M12" s="26"/>
      <c r="N12" s="5">
        <v>10</v>
      </c>
      <c r="O12" s="27">
        <v>16</v>
      </c>
      <c r="P12" s="27">
        <v>18</v>
      </c>
      <c r="Q12" s="199">
        <v>20</v>
      </c>
      <c r="R12" s="199">
        <v>22</v>
      </c>
      <c r="S12" s="199">
        <v>25</v>
      </c>
      <c r="T12" s="200">
        <v>27</v>
      </c>
    </row>
    <row r="13" spans="2:20" ht="105" customHeight="1">
      <c r="B13" s="5" t="s">
        <v>19</v>
      </c>
      <c r="C13" s="185" t="s">
        <v>26</v>
      </c>
      <c r="D13" s="1" t="s">
        <v>17</v>
      </c>
      <c r="E13" s="7" t="s">
        <v>58</v>
      </c>
      <c r="F13" s="23"/>
      <c r="G13" s="24"/>
      <c r="H13" s="172"/>
      <c r="I13" s="25"/>
      <c r="J13" s="25"/>
      <c r="K13" s="25"/>
      <c r="L13" s="25"/>
      <c r="M13" s="26"/>
      <c r="N13" s="5">
        <v>61</v>
      </c>
      <c r="O13" s="27">
        <v>66</v>
      </c>
      <c r="P13" s="27">
        <v>70</v>
      </c>
      <c r="Q13" s="199">
        <v>74</v>
      </c>
      <c r="R13" s="199">
        <v>76</v>
      </c>
      <c r="S13" s="199">
        <v>78</v>
      </c>
      <c r="T13" s="200">
        <v>80</v>
      </c>
    </row>
    <row r="14" spans="2:20" ht="269.25" customHeight="1">
      <c r="B14" s="5" t="s">
        <v>20</v>
      </c>
      <c r="C14" s="185" t="s">
        <v>27</v>
      </c>
      <c r="D14" s="1" t="s">
        <v>17</v>
      </c>
      <c r="E14" s="7" t="s">
        <v>58</v>
      </c>
      <c r="F14" s="23"/>
      <c r="G14" s="24"/>
      <c r="H14" s="172"/>
      <c r="I14" s="25"/>
      <c r="J14" s="25"/>
      <c r="K14" s="25"/>
      <c r="L14" s="25"/>
      <c r="M14" s="26"/>
      <c r="N14" s="5">
        <v>90</v>
      </c>
      <c r="O14" s="27">
        <v>92</v>
      </c>
      <c r="P14" s="27">
        <v>94</v>
      </c>
      <c r="Q14" s="199">
        <v>96</v>
      </c>
      <c r="R14" s="199">
        <v>98</v>
      </c>
      <c r="S14" s="199">
        <v>100</v>
      </c>
      <c r="T14" s="200">
        <v>100</v>
      </c>
    </row>
    <row r="15" spans="2:20" ht="93" customHeight="1">
      <c r="B15" s="5" t="s">
        <v>22</v>
      </c>
      <c r="C15" s="1" t="s">
        <v>28</v>
      </c>
      <c r="D15" s="1" t="s">
        <v>17</v>
      </c>
      <c r="E15" s="7" t="s">
        <v>59</v>
      </c>
      <c r="F15" s="30">
        <f t="shared" ref="F15:F34" si="0">G15+H15+I15+J15+K15+L15+M15</f>
        <v>9316900</v>
      </c>
      <c r="G15" s="31">
        <v>1191800</v>
      </c>
      <c r="H15" s="186">
        <f>1212100+580000</f>
        <v>1792100</v>
      </c>
      <c r="I15" s="32">
        <v>1266600</v>
      </c>
      <c r="J15" s="32">
        <v>1266600</v>
      </c>
      <c r="K15" s="32">
        <v>1266600</v>
      </c>
      <c r="L15" s="32">
        <v>1266600</v>
      </c>
      <c r="M15" s="32">
        <v>1266600</v>
      </c>
      <c r="N15" s="5"/>
      <c r="O15" s="27"/>
      <c r="P15" s="27"/>
      <c r="Q15" s="28"/>
      <c r="R15" s="28"/>
      <c r="S15" s="28"/>
      <c r="T15" s="29"/>
    </row>
    <row r="16" spans="2:20" ht="63" customHeight="1">
      <c r="B16" s="5" t="s">
        <v>23</v>
      </c>
      <c r="C16" s="1" t="s">
        <v>29</v>
      </c>
      <c r="D16" s="1" t="s">
        <v>17</v>
      </c>
      <c r="E16" s="7" t="s">
        <v>59</v>
      </c>
      <c r="F16" s="30">
        <f t="shared" si="0"/>
        <v>3890300</v>
      </c>
      <c r="G16" s="31">
        <v>559300</v>
      </c>
      <c r="H16" s="186">
        <f>508000+283000</f>
        <v>791000</v>
      </c>
      <c r="I16" s="32">
        <v>508000</v>
      </c>
      <c r="J16" s="32">
        <v>508000</v>
      </c>
      <c r="K16" s="32">
        <v>508000</v>
      </c>
      <c r="L16" s="32">
        <v>508000</v>
      </c>
      <c r="M16" s="32">
        <v>508000</v>
      </c>
      <c r="N16" s="5"/>
      <c r="O16" s="27"/>
      <c r="P16" s="27"/>
      <c r="Q16" s="28"/>
      <c r="R16" s="28"/>
      <c r="S16" s="28"/>
      <c r="T16" s="29"/>
    </row>
    <row r="17" spans="2:20" ht="63" customHeight="1">
      <c r="B17" s="5" t="s">
        <v>24</v>
      </c>
      <c r="C17" s="1" t="s">
        <v>30</v>
      </c>
      <c r="D17" s="1" t="s">
        <v>17</v>
      </c>
      <c r="E17" s="7" t="s">
        <v>59</v>
      </c>
      <c r="F17" s="30">
        <f t="shared" si="0"/>
        <v>42482900</v>
      </c>
      <c r="G17" s="31">
        <v>5494800</v>
      </c>
      <c r="H17" s="186">
        <f>5973600-198000</f>
        <v>5775600</v>
      </c>
      <c r="I17" s="32">
        <v>6242500</v>
      </c>
      <c r="J17" s="32">
        <v>6242500</v>
      </c>
      <c r="K17" s="32">
        <v>6242500</v>
      </c>
      <c r="L17" s="32">
        <v>6242500</v>
      </c>
      <c r="M17" s="32">
        <v>6242500</v>
      </c>
      <c r="N17" s="5"/>
      <c r="O17" s="27"/>
      <c r="P17" s="27"/>
      <c r="Q17" s="28"/>
      <c r="R17" s="28"/>
      <c r="S17" s="28"/>
      <c r="T17" s="29"/>
    </row>
    <row r="18" spans="2:20" ht="272.25" customHeight="1">
      <c r="B18" s="5" t="s">
        <v>25</v>
      </c>
      <c r="C18" s="1" t="s">
        <v>31</v>
      </c>
      <c r="D18" s="1" t="s">
        <v>17</v>
      </c>
      <c r="E18" s="7" t="s">
        <v>59</v>
      </c>
      <c r="F18" s="30">
        <f t="shared" si="0"/>
        <v>40968050</v>
      </c>
      <c r="G18" s="31">
        <v>4747550</v>
      </c>
      <c r="H18" s="186">
        <f>5656000+1012000</f>
        <v>6668000</v>
      </c>
      <c r="I18" s="32">
        <v>5910500</v>
      </c>
      <c r="J18" s="32">
        <v>5910500</v>
      </c>
      <c r="K18" s="32">
        <v>5910500</v>
      </c>
      <c r="L18" s="32">
        <v>5910500</v>
      </c>
      <c r="M18" s="32">
        <v>5910500</v>
      </c>
      <c r="N18" s="5"/>
      <c r="O18" s="27"/>
      <c r="P18" s="27"/>
      <c r="Q18" s="28"/>
      <c r="R18" s="28"/>
      <c r="S18" s="28"/>
      <c r="T18" s="29"/>
    </row>
    <row r="19" spans="2:20" ht="39.75" customHeight="1" thickBot="1">
      <c r="B19" s="244" t="s">
        <v>32</v>
      </c>
      <c r="C19" s="239"/>
      <c r="D19" s="33"/>
      <c r="E19" s="34" t="s">
        <v>59</v>
      </c>
      <c r="F19" s="35">
        <f t="shared" si="0"/>
        <v>96658150</v>
      </c>
      <c r="G19" s="36">
        <f>G15+G16+G17+G18</f>
        <v>11993450</v>
      </c>
      <c r="H19" s="235">
        <f t="shared" ref="H19:M19" si="1">H15+H16+H17+H18</f>
        <v>15026700</v>
      </c>
      <c r="I19" s="37">
        <f t="shared" si="1"/>
        <v>13927600</v>
      </c>
      <c r="J19" s="37">
        <f t="shared" si="1"/>
        <v>13927600</v>
      </c>
      <c r="K19" s="37">
        <f t="shared" si="1"/>
        <v>13927600</v>
      </c>
      <c r="L19" s="37">
        <f t="shared" si="1"/>
        <v>13927600</v>
      </c>
      <c r="M19" s="37">
        <f t="shared" si="1"/>
        <v>13927600</v>
      </c>
      <c r="N19" s="9"/>
      <c r="O19" s="10"/>
      <c r="P19" s="10"/>
      <c r="Q19" s="38"/>
      <c r="R19" s="38"/>
      <c r="S19" s="38"/>
      <c r="T19" s="39"/>
    </row>
    <row r="20" spans="2:20" ht="15.75" thickBot="1">
      <c r="B20" s="245" t="s">
        <v>33</v>
      </c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7"/>
    </row>
    <row r="21" spans="2:20" ht="138.75" customHeight="1">
      <c r="B21" s="192" t="s">
        <v>34</v>
      </c>
      <c r="C21" s="64" t="s">
        <v>39</v>
      </c>
      <c r="D21" s="40" t="s">
        <v>17</v>
      </c>
      <c r="E21" s="15" t="s">
        <v>58</v>
      </c>
      <c r="F21" s="16"/>
      <c r="G21" s="17"/>
      <c r="H21" s="171"/>
      <c r="I21" s="18"/>
      <c r="J21" s="18"/>
      <c r="K21" s="18"/>
      <c r="L21" s="18"/>
      <c r="M21" s="19"/>
      <c r="N21" s="13">
        <v>320</v>
      </c>
      <c r="O21" s="20">
        <v>397</v>
      </c>
      <c r="P21" s="20">
        <v>390</v>
      </c>
      <c r="Q21" s="188">
        <v>390</v>
      </c>
      <c r="R21" s="188">
        <v>390</v>
      </c>
      <c r="S21" s="188">
        <v>390</v>
      </c>
      <c r="T21" s="201">
        <v>390</v>
      </c>
    </row>
    <row r="22" spans="2:20" ht="105">
      <c r="B22" s="193" t="s">
        <v>35</v>
      </c>
      <c r="C22" s="66" t="s">
        <v>40</v>
      </c>
      <c r="D22" s="41" t="s">
        <v>17</v>
      </c>
      <c r="E22" s="7" t="s">
        <v>58</v>
      </c>
      <c r="F22" s="23"/>
      <c r="G22" s="24"/>
      <c r="H22" s="172"/>
      <c r="I22" s="25"/>
      <c r="J22" s="25"/>
      <c r="K22" s="25"/>
      <c r="L22" s="25"/>
      <c r="M22" s="26"/>
      <c r="N22" s="5">
        <v>89</v>
      </c>
      <c r="O22" s="27">
        <v>93</v>
      </c>
      <c r="P22" s="27">
        <v>95</v>
      </c>
      <c r="Q22" s="189">
        <v>95</v>
      </c>
      <c r="R22" s="189">
        <v>95</v>
      </c>
      <c r="S22" s="189">
        <v>95</v>
      </c>
      <c r="T22" s="202">
        <v>95</v>
      </c>
    </row>
    <row r="23" spans="2:20" ht="150">
      <c r="B23" s="193" t="s">
        <v>36</v>
      </c>
      <c r="C23" s="66" t="s">
        <v>41</v>
      </c>
      <c r="D23" s="41" t="s">
        <v>17</v>
      </c>
      <c r="E23" s="7" t="s">
        <v>58</v>
      </c>
      <c r="F23" s="23"/>
      <c r="G23" s="24"/>
      <c r="H23" s="172"/>
      <c r="I23" s="25"/>
      <c r="J23" s="25"/>
      <c r="K23" s="25"/>
      <c r="L23" s="25"/>
      <c r="M23" s="26"/>
      <c r="N23" s="5">
        <v>1</v>
      </c>
      <c r="O23" s="27">
        <v>1</v>
      </c>
      <c r="P23" s="27">
        <v>1</v>
      </c>
      <c r="Q23" s="189">
        <v>1</v>
      </c>
      <c r="R23" s="189">
        <v>1</v>
      </c>
      <c r="S23" s="189">
        <v>1</v>
      </c>
      <c r="T23" s="202">
        <v>1</v>
      </c>
    </row>
    <row r="24" spans="2:20" ht="321.75" customHeight="1">
      <c r="B24" s="193" t="s">
        <v>37</v>
      </c>
      <c r="C24" s="66" t="s">
        <v>177</v>
      </c>
      <c r="D24" s="41" t="s">
        <v>17</v>
      </c>
      <c r="E24" s="7" t="s">
        <v>58</v>
      </c>
      <c r="F24" s="23"/>
      <c r="G24" s="24"/>
      <c r="H24" s="172"/>
      <c r="I24" s="25"/>
      <c r="J24" s="25"/>
      <c r="K24" s="25"/>
      <c r="L24" s="25"/>
      <c r="M24" s="26"/>
      <c r="N24" s="5">
        <v>54</v>
      </c>
      <c r="O24" s="27">
        <v>58</v>
      </c>
      <c r="P24" s="27">
        <v>60</v>
      </c>
      <c r="Q24" s="189">
        <v>62</v>
      </c>
      <c r="R24" s="189">
        <v>64</v>
      </c>
      <c r="S24" s="189">
        <v>66</v>
      </c>
      <c r="T24" s="202">
        <v>70</v>
      </c>
    </row>
    <row r="25" spans="2:20" ht="117" customHeight="1">
      <c r="B25" s="193" t="s">
        <v>38</v>
      </c>
      <c r="C25" s="66" t="s">
        <v>42</v>
      </c>
      <c r="D25" s="41" t="s">
        <v>17</v>
      </c>
      <c r="E25" s="7" t="s">
        <v>62</v>
      </c>
      <c r="F25" s="30">
        <f t="shared" si="0"/>
        <v>25528968.600000001</v>
      </c>
      <c r="G25" s="31">
        <v>3505097.6</v>
      </c>
      <c r="H25" s="173">
        <f>3696000-110000-42129</f>
        <v>3543871</v>
      </c>
      <c r="I25" s="32">
        <v>3696000</v>
      </c>
      <c r="J25" s="32">
        <v>3696000</v>
      </c>
      <c r="K25" s="32">
        <v>3696000</v>
      </c>
      <c r="L25" s="32">
        <v>3696000</v>
      </c>
      <c r="M25" s="32">
        <v>3696000</v>
      </c>
      <c r="N25" s="5"/>
      <c r="O25" s="27"/>
      <c r="P25" s="27"/>
      <c r="Q25" s="28"/>
      <c r="R25" s="28"/>
      <c r="S25" s="28"/>
      <c r="T25" s="29"/>
    </row>
    <row r="26" spans="2:20" ht="150.75" thickBot="1">
      <c r="B26" s="194" t="s">
        <v>43</v>
      </c>
      <c r="C26" s="66" t="s">
        <v>44</v>
      </c>
      <c r="D26" s="41" t="s">
        <v>17</v>
      </c>
      <c r="E26" s="7" t="s">
        <v>62</v>
      </c>
      <c r="F26" s="30">
        <f t="shared" si="0"/>
        <v>3478800</v>
      </c>
      <c r="G26" s="31">
        <v>510000</v>
      </c>
      <c r="H26" s="173">
        <f>486000+52800</f>
        <v>538800</v>
      </c>
      <c r="I26" s="32">
        <v>486000</v>
      </c>
      <c r="J26" s="32">
        <v>486000</v>
      </c>
      <c r="K26" s="32">
        <v>486000</v>
      </c>
      <c r="L26" s="32">
        <v>486000</v>
      </c>
      <c r="M26" s="32">
        <v>486000</v>
      </c>
      <c r="N26" s="5"/>
      <c r="O26" s="27"/>
      <c r="P26" s="27"/>
      <c r="Q26" s="28"/>
      <c r="R26" s="28"/>
      <c r="S26" s="28"/>
      <c r="T26" s="29"/>
    </row>
    <row r="27" spans="2:20" ht="240.75" customHeight="1" thickBot="1">
      <c r="B27" s="196" t="s">
        <v>45</v>
      </c>
      <c r="C27" s="66" t="s">
        <v>46</v>
      </c>
      <c r="D27" s="41" t="s">
        <v>17</v>
      </c>
      <c r="E27" s="7" t="s">
        <v>59</v>
      </c>
      <c r="F27" s="30">
        <f t="shared" si="0"/>
        <v>87900</v>
      </c>
      <c r="G27" s="31">
        <v>11800</v>
      </c>
      <c r="H27" s="186">
        <f>12400+200</f>
        <v>12600</v>
      </c>
      <c r="I27" s="32">
        <v>12700</v>
      </c>
      <c r="J27" s="32">
        <v>12700</v>
      </c>
      <c r="K27" s="32">
        <v>12700</v>
      </c>
      <c r="L27" s="32">
        <v>12700</v>
      </c>
      <c r="M27" s="32">
        <v>12700</v>
      </c>
      <c r="N27" s="5"/>
      <c r="O27" s="27"/>
      <c r="P27" s="27"/>
      <c r="Q27" s="28"/>
      <c r="R27" s="28"/>
      <c r="S27" s="28"/>
      <c r="T27" s="29"/>
    </row>
    <row r="28" spans="2:20" ht="409.5" customHeight="1" thickBot="1">
      <c r="B28" s="195" t="s">
        <v>47</v>
      </c>
      <c r="C28" s="66" t="s">
        <v>51</v>
      </c>
      <c r="D28" s="41" t="s">
        <v>17</v>
      </c>
      <c r="E28" s="7" t="s">
        <v>59</v>
      </c>
      <c r="F28" s="30">
        <f t="shared" si="0"/>
        <v>1708300</v>
      </c>
      <c r="G28" s="31">
        <v>219200</v>
      </c>
      <c r="H28" s="186">
        <f>238600+4000</f>
        <v>242600</v>
      </c>
      <c r="I28" s="32">
        <v>249300</v>
      </c>
      <c r="J28" s="32">
        <v>249300</v>
      </c>
      <c r="K28" s="32">
        <v>249300</v>
      </c>
      <c r="L28" s="32">
        <v>249300</v>
      </c>
      <c r="M28" s="32">
        <v>249300</v>
      </c>
      <c r="N28" s="5"/>
      <c r="O28" s="27"/>
      <c r="P28" s="27"/>
      <c r="Q28" s="28"/>
      <c r="R28" s="28"/>
      <c r="S28" s="28"/>
      <c r="T28" s="29"/>
    </row>
    <row r="29" spans="2:20" ht="69" customHeight="1" thickBot="1">
      <c r="B29" s="238" t="s">
        <v>52</v>
      </c>
      <c r="C29" s="239"/>
      <c r="D29" s="33"/>
      <c r="E29" s="42" t="s">
        <v>78</v>
      </c>
      <c r="F29" s="35">
        <f t="shared" si="0"/>
        <v>30803968.600000001</v>
      </c>
      <c r="G29" s="36">
        <f>G25+G26+G27+G28</f>
        <v>4246097.5999999996</v>
      </c>
      <c r="H29" s="235">
        <f t="shared" ref="H29:M29" si="2">H25+H26+H27+H28</f>
        <v>4337871</v>
      </c>
      <c r="I29" s="37">
        <f t="shared" si="2"/>
        <v>4444000</v>
      </c>
      <c r="J29" s="37">
        <f t="shared" si="2"/>
        <v>4444000</v>
      </c>
      <c r="K29" s="37">
        <f t="shared" si="2"/>
        <v>4444000</v>
      </c>
      <c r="L29" s="37">
        <f t="shared" si="2"/>
        <v>4444000</v>
      </c>
      <c r="M29" s="37">
        <f t="shared" si="2"/>
        <v>4444000</v>
      </c>
      <c r="N29" s="9"/>
      <c r="O29" s="10"/>
      <c r="P29" s="10"/>
      <c r="Q29" s="38"/>
      <c r="R29" s="38"/>
      <c r="S29" s="38"/>
      <c r="T29" s="39"/>
    </row>
    <row r="30" spans="2:20" ht="26.25" customHeight="1" thickBot="1">
      <c r="B30" s="240" t="s">
        <v>53</v>
      </c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2"/>
    </row>
    <row r="31" spans="2:20" ht="137.25" customHeight="1">
      <c r="B31" s="192" t="s">
        <v>48</v>
      </c>
      <c r="C31" s="43" t="s">
        <v>54</v>
      </c>
      <c r="D31" s="14" t="s">
        <v>17</v>
      </c>
      <c r="E31" s="15" t="s">
        <v>58</v>
      </c>
      <c r="F31" s="23"/>
      <c r="G31" s="17"/>
      <c r="H31" s="171"/>
      <c r="I31" s="18"/>
      <c r="J31" s="18"/>
      <c r="K31" s="18"/>
      <c r="L31" s="18"/>
      <c r="M31" s="19"/>
      <c r="N31" s="187" t="s">
        <v>158</v>
      </c>
      <c r="O31" s="188" t="s">
        <v>158</v>
      </c>
      <c r="P31" s="188" t="s">
        <v>158</v>
      </c>
      <c r="Q31" s="188" t="s">
        <v>158</v>
      </c>
      <c r="R31" s="188" t="s">
        <v>158</v>
      </c>
      <c r="S31" s="188" t="s">
        <v>158</v>
      </c>
      <c r="T31" s="201" t="s">
        <v>158</v>
      </c>
    </row>
    <row r="32" spans="2:20" ht="129.75" customHeight="1">
      <c r="B32" s="193" t="s">
        <v>49</v>
      </c>
      <c r="C32" s="66" t="s">
        <v>55</v>
      </c>
      <c r="D32" s="1" t="s">
        <v>17</v>
      </c>
      <c r="E32" s="7" t="s">
        <v>59</v>
      </c>
      <c r="F32" s="30">
        <f t="shared" si="0"/>
        <v>8166700</v>
      </c>
      <c r="G32" s="31">
        <v>1132700</v>
      </c>
      <c r="H32" s="186">
        <f>1132700+237800</f>
        <v>1370500</v>
      </c>
      <c r="I32" s="32">
        <v>1132700</v>
      </c>
      <c r="J32" s="32">
        <v>1132700</v>
      </c>
      <c r="K32" s="32">
        <v>1132700</v>
      </c>
      <c r="L32" s="32">
        <v>1132700</v>
      </c>
      <c r="M32" s="32">
        <v>1132700</v>
      </c>
      <c r="N32" s="5"/>
      <c r="O32" s="27"/>
      <c r="P32" s="27"/>
      <c r="Q32" s="28"/>
      <c r="R32" s="28"/>
      <c r="S32" s="28"/>
      <c r="T32" s="29"/>
    </row>
    <row r="33" spans="2:20" ht="77.25" customHeight="1" thickBot="1">
      <c r="B33" s="136" t="s">
        <v>50</v>
      </c>
      <c r="C33" s="45" t="s">
        <v>56</v>
      </c>
      <c r="D33" s="1" t="s">
        <v>17</v>
      </c>
      <c r="E33" s="7" t="s">
        <v>59</v>
      </c>
      <c r="F33" s="30">
        <f t="shared" si="0"/>
        <v>6788811.3300000001</v>
      </c>
      <c r="G33" s="31">
        <v>846225.33</v>
      </c>
      <c r="H33" s="173">
        <v>990431</v>
      </c>
      <c r="I33" s="32">
        <v>990431</v>
      </c>
      <c r="J33" s="32">
        <v>990431</v>
      </c>
      <c r="K33" s="32">
        <v>990431</v>
      </c>
      <c r="L33" s="32">
        <v>990431</v>
      </c>
      <c r="M33" s="32">
        <v>990431</v>
      </c>
      <c r="N33" s="5"/>
      <c r="O33" s="27"/>
      <c r="P33" s="27"/>
      <c r="Q33" s="28"/>
      <c r="R33" s="28"/>
      <c r="S33" s="28"/>
      <c r="T33" s="29"/>
    </row>
    <row r="34" spans="2:20" ht="70.5" customHeight="1" thickBot="1">
      <c r="B34" s="240" t="s">
        <v>57</v>
      </c>
      <c r="C34" s="243"/>
      <c r="D34" s="46"/>
      <c r="E34" s="47" t="s">
        <v>59</v>
      </c>
      <c r="F34" s="48">
        <f t="shared" si="0"/>
        <v>8166700</v>
      </c>
      <c r="G34" s="49">
        <f>G32</f>
        <v>1132700</v>
      </c>
      <c r="H34" s="236">
        <f t="shared" ref="H34:M34" si="3">H32</f>
        <v>1370500</v>
      </c>
      <c r="I34" s="50">
        <f t="shared" si="3"/>
        <v>1132700</v>
      </c>
      <c r="J34" s="50">
        <f t="shared" si="3"/>
        <v>1132700</v>
      </c>
      <c r="K34" s="50">
        <f t="shared" si="3"/>
        <v>1132700</v>
      </c>
      <c r="L34" s="50">
        <f t="shared" si="3"/>
        <v>1132700</v>
      </c>
      <c r="M34" s="50">
        <f t="shared" si="3"/>
        <v>1132700</v>
      </c>
      <c r="N34" s="44"/>
      <c r="O34" s="51"/>
      <c r="P34" s="51"/>
      <c r="Q34" s="52"/>
      <c r="R34" s="52"/>
      <c r="S34" s="52"/>
      <c r="T34" s="53"/>
    </row>
    <row r="35" spans="2:20" ht="90" customHeight="1" thickBot="1">
      <c r="B35" s="274" t="s">
        <v>126</v>
      </c>
      <c r="C35" s="275"/>
      <c r="D35" s="54"/>
      <c r="E35" s="55" t="s">
        <v>59</v>
      </c>
      <c r="F35" s="56">
        <f>G35+H35+I35+J35+K35+L35+M35</f>
        <v>135628818.59999999</v>
      </c>
      <c r="G35" s="57">
        <f>G19+G29+G34</f>
        <v>17372247.600000001</v>
      </c>
      <c r="H35" s="237">
        <f t="shared" ref="H35:M35" si="4">H19+H29+H34</f>
        <v>20735071</v>
      </c>
      <c r="I35" s="56">
        <f t="shared" si="4"/>
        <v>19504300</v>
      </c>
      <c r="J35" s="56">
        <f t="shared" si="4"/>
        <v>19504300</v>
      </c>
      <c r="K35" s="56">
        <f t="shared" si="4"/>
        <v>19504300</v>
      </c>
      <c r="L35" s="56">
        <f t="shared" si="4"/>
        <v>19504300</v>
      </c>
      <c r="M35" s="56">
        <f t="shared" si="4"/>
        <v>19504300</v>
      </c>
      <c r="N35" s="58"/>
      <c r="O35" s="59"/>
      <c r="P35" s="60"/>
      <c r="Q35" s="61"/>
      <c r="R35" s="61"/>
      <c r="S35" s="61"/>
      <c r="T35" s="62"/>
    </row>
    <row r="36" spans="2:20" ht="30.75" customHeight="1">
      <c r="B36" s="268" t="s">
        <v>60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70"/>
    </row>
    <row r="37" spans="2:20" ht="30.75" customHeight="1" thickBot="1">
      <c r="B37" s="271" t="s">
        <v>61</v>
      </c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3"/>
    </row>
    <row r="38" spans="2:20" ht="30.75" customHeight="1" thickBot="1">
      <c r="B38" s="276" t="s">
        <v>149</v>
      </c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8"/>
    </row>
    <row r="39" spans="2:20" ht="90">
      <c r="B39" s="63" t="s">
        <v>63</v>
      </c>
      <c r="C39" s="168" t="s">
        <v>180</v>
      </c>
      <c r="D39" s="64" t="s">
        <v>58</v>
      </c>
      <c r="E39" s="15" t="s">
        <v>58</v>
      </c>
      <c r="F39" s="16"/>
      <c r="G39" s="17"/>
      <c r="H39" s="171"/>
      <c r="I39" s="18"/>
      <c r="J39" s="18"/>
      <c r="K39" s="18"/>
      <c r="L39" s="18"/>
      <c r="M39" s="19"/>
      <c r="N39" s="13">
        <v>1750</v>
      </c>
      <c r="O39" s="20">
        <v>1834</v>
      </c>
      <c r="P39" s="20">
        <v>1854</v>
      </c>
      <c r="Q39" s="197">
        <v>1874</v>
      </c>
      <c r="R39" s="188">
        <v>1894</v>
      </c>
      <c r="S39" s="188">
        <v>2000</v>
      </c>
      <c r="T39" s="201">
        <v>2010</v>
      </c>
    </row>
    <row r="40" spans="2:20" ht="120">
      <c r="B40" s="65" t="s">
        <v>64</v>
      </c>
      <c r="C40" s="139" t="s">
        <v>150</v>
      </c>
      <c r="D40" s="66" t="s">
        <v>58</v>
      </c>
      <c r="E40" s="7" t="s">
        <v>58</v>
      </c>
      <c r="F40" s="23"/>
      <c r="G40" s="24"/>
      <c r="H40" s="172"/>
      <c r="I40" s="25"/>
      <c r="J40" s="25"/>
      <c r="K40" s="25"/>
      <c r="L40" s="25"/>
      <c r="M40" s="26"/>
      <c r="N40" s="5">
        <v>1345</v>
      </c>
      <c r="O40" s="27">
        <v>1368</v>
      </c>
      <c r="P40" s="27">
        <v>1389</v>
      </c>
      <c r="Q40" s="199">
        <v>1404</v>
      </c>
      <c r="R40" s="189">
        <v>1416</v>
      </c>
      <c r="S40" s="189">
        <v>1431</v>
      </c>
      <c r="T40" s="202">
        <v>1446</v>
      </c>
    </row>
    <row r="41" spans="2:20" ht="105">
      <c r="B41" s="65" t="s">
        <v>65</v>
      </c>
      <c r="C41" s="1" t="s">
        <v>68</v>
      </c>
      <c r="D41" s="67" t="s">
        <v>58</v>
      </c>
      <c r="E41" s="68" t="s">
        <v>58</v>
      </c>
      <c r="F41" s="23"/>
      <c r="G41" s="24"/>
      <c r="H41" s="172"/>
      <c r="I41" s="25"/>
      <c r="J41" s="25"/>
      <c r="K41" s="25"/>
      <c r="L41" s="25"/>
      <c r="M41" s="26"/>
      <c r="N41" s="5">
        <v>7.5</v>
      </c>
      <c r="O41" s="27">
        <v>7.8</v>
      </c>
      <c r="P41" s="27">
        <v>8</v>
      </c>
      <c r="Q41" s="199">
        <v>8.5</v>
      </c>
      <c r="R41" s="189">
        <v>9</v>
      </c>
      <c r="S41" s="189">
        <v>9.5</v>
      </c>
      <c r="T41" s="202">
        <v>10</v>
      </c>
    </row>
    <row r="42" spans="2:20" ht="360.75" customHeight="1">
      <c r="B42" s="65" t="s">
        <v>66</v>
      </c>
      <c r="C42" s="41" t="s">
        <v>69</v>
      </c>
      <c r="D42" s="69" t="s">
        <v>58</v>
      </c>
      <c r="E42" s="68" t="s">
        <v>58</v>
      </c>
      <c r="F42" s="23"/>
      <c r="G42" s="24"/>
      <c r="H42" s="172"/>
      <c r="I42" s="25"/>
      <c r="J42" s="25"/>
      <c r="K42" s="25"/>
      <c r="L42" s="25"/>
      <c r="M42" s="26"/>
      <c r="N42" s="5">
        <v>5</v>
      </c>
      <c r="O42" s="27">
        <v>50</v>
      </c>
      <c r="P42" s="27">
        <v>100</v>
      </c>
      <c r="Q42" s="199">
        <v>100</v>
      </c>
      <c r="R42" s="189">
        <v>100</v>
      </c>
      <c r="S42" s="189">
        <v>100</v>
      </c>
      <c r="T42" s="202">
        <v>100</v>
      </c>
    </row>
    <row r="43" spans="2:20" ht="69.75" customHeight="1">
      <c r="B43" s="281" t="s">
        <v>67</v>
      </c>
      <c r="C43" s="279" t="s">
        <v>70</v>
      </c>
      <c r="D43" s="279" t="s">
        <v>76</v>
      </c>
      <c r="E43" s="70" t="s">
        <v>59</v>
      </c>
      <c r="F43" s="30">
        <f t="shared" ref="F43:F48" si="5">G43+H43+I43+J43+K43+L43+M43</f>
        <v>468483300</v>
      </c>
      <c r="G43" s="31">
        <v>68202800</v>
      </c>
      <c r="H43" s="173">
        <f>65030200-4726200</f>
        <v>60304000</v>
      </c>
      <c r="I43" s="32">
        <v>67995300</v>
      </c>
      <c r="J43" s="32">
        <v>67995300</v>
      </c>
      <c r="K43" s="32">
        <v>67995300</v>
      </c>
      <c r="L43" s="32">
        <v>67995300</v>
      </c>
      <c r="M43" s="32">
        <v>67995300</v>
      </c>
      <c r="N43" s="5"/>
      <c r="O43" s="27"/>
      <c r="P43" s="27"/>
      <c r="Q43" s="28"/>
      <c r="R43" s="28"/>
      <c r="S43" s="28"/>
      <c r="T43" s="29"/>
    </row>
    <row r="44" spans="2:20" ht="35.25" customHeight="1">
      <c r="B44" s="282"/>
      <c r="C44" s="280"/>
      <c r="D44" s="284"/>
      <c r="E44" s="70" t="s">
        <v>62</v>
      </c>
      <c r="F44" s="30">
        <f t="shared" si="5"/>
        <v>296469173.85000002</v>
      </c>
      <c r="G44" s="31">
        <v>42105716.159999996</v>
      </c>
      <c r="H44" s="186">
        <f>42698961+31690+2000000+2316061.27+21820.42</f>
        <v>47068532.690000005</v>
      </c>
      <c r="I44" s="32">
        <v>41458985</v>
      </c>
      <c r="J44" s="32">
        <v>41458985</v>
      </c>
      <c r="K44" s="32">
        <v>41458985</v>
      </c>
      <c r="L44" s="32">
        <v>41458985</v>
      </c>
      <c r="M44" s="32">
        <v>41458985</v>
      </c>
      <c r="N44" s="5"/>
      <c r="O44" s="27"/>
      <c r="P44" s="27"/>
      <c r="Q44" s="28"/>
      <c r="R44" s="28"/>
      <c r="S44" s="28"/>
      <c r="T44" s="29"/>
    </row>
    <row r="45" spans="2:20" ht="60">
      <c r="B45" s="5" t="s">
        <v>71</v>
      </c>
      <c r="C45" s="1" t="s">
        <v>73</v>
      </c>
      <c r="D45" s="284"/>
      <c r="E45" s="70" t="s">
        <v>75</v>
      </c>
      <c r="F45" s="30">
        <f t="shared" si="5"/>
        <v>65847348.990000002</v>
      </c>
      <c r="G45" s="31">
        <v>8674221.9700000007</v>
      </c>
      <c r="H45" s="173">
        <f>10478466+301200.69-759634.67</f>
        <v>10020032.02</v>
      </c>
      <c r="I45" s="32">
        <v>9430619</v>
      </c>
      <c r="J45" s="32">
        <v>9430619</v>
      </c>
      <c r="K45" s="32">
        <v>9430619</v>
      </c>
      <c r="L45" s="32">
        <v>9430619</v>
      </c>
      <c r="M45" s="32">
        <v>9430619</v>
      </c>
      <c r="N45" s="5"/>
      <c r="O45" s="27"/>
      <c r="P45" s="27"/>
      <c r="Q45" s="28"/>
      <c r="R45" s="28"/>
      <c r="S45" s="28"/>
      <c r="T45" s="29"/>
    </row>
    <row r="46" spans="2:20" ht="30">
      <c r="B46" s="71" t="s">
        <v>72</v>
      </c>
      <c r="C46" s="190" t="s">
        <v>74</v>
      </c>
      <c r="D46" s="284"/>
      <c r="E46" s="72" t="s">
        <v>75</v>
      </c>
      <c r="F46" s="73">
        <f t="shared" si="5"/>
        <v>13020763</v>
      </c>
      <c r="G46" s="74">
        <v>1249850</v>
      </c>
      <c r="H46" s="230">
        <f>1994400-195487</f>
        <v>1798913</v>
      </c>
      <c r="I46" s="75">
        <v>1994400</v>
      </c>
      <c r="J46" s="75">
        <v>1994400</v>
      </c>
      <c r="K46" s="75">
        <v>1994400</v>
      </c>
      <c r="L46" s="75">
        <v>1994400</v>
      </c>
      <c r="M46" s="75">
        <v>1994400</v>
      </c>
      <c r="N46" s="76"/>
      <c r="O46" s="52"/>
      <c r="P46" s="52"/>
      <c r="Q46" s="52"/>
      <c r="R46" s="52"/>
      <c r="S46" s="52"/>
      <c r="T46" s="29"/>
    </row>
    <row r="47" spans="2:20" ht="105">
      <c r="B47" s="77" t="s">
        <v>129</v>
      </c>
      <c r="C47" s="78" t="s">
        <v>127</v>
      </c>
      <c r="D47" s="284"/>
      <c r="E47" s="70" t="s">
        <v>59</v>
      </c>
      <c r="F47" s="73">
        <f t="shared" si="5"/>
        <v>583627.5</v>
      </c>
      <c r="G47" s="31">
        <v>583627.5</v>
      </c>
      <c r="H47" s="173"/>
      <c r="I47" s="32"/>
      <c r="J47" s="32"/>
      <c r="K47" s="32"/>
      <c r="L47" s="32"/>
      <c r="M47" s="32"/>
      <c r="N47" s="79"/>
      <c r="O47" s="28"/>
      <c r="P47" s="28"/>
      <c r="Q47" s="28"/>
      <c r="R47" s="28"/>
      <c r="S47" s="28"/>
      <c r="T47" s="80"/>
    </row>
    <row r="48" spans="2:20" ht="90.75" thickBot="1">
      <c r="B48" s="81" t="s">
        <v>130</v>
      </c>
      <c r="C48" s="82" t="s">
        <v>128</v>
      </c>
      <c r="D48" s="285"/>
      <c r="E48" s="70" t="s">
        <v>75</v>
      </c>
      <c r="F48" s="73">
        <f t="shared" si="5"/>
        <v>583.63</v>
      </c>
      <c r="G48" s="83">
        <v>583.63</v>
      </c>
      <c r="H48" s="176"/>
      <c r="I48" s="84"/>
      <c r="J48" s="84"/>
      <c r="K48" s="84"/>
      <c r="L48" s="84"/>
      <c r="M48" s="84"/>
      <c r="N48" s="85"/>
      <c r="O48" s="86"/>
      <c r="P48" s="86"/>
      <c r="Q48" s="86"/>
      <c r="R48" s="86"/>
      <c r="S48" s="86"/>
      <c r="T48" s="39"/>
    </row>
    <row r="49" spans="2:20" ht="72" thickBot="1">
      <c r="B49" s="276" t="s">
        <v>77</v>
      </c>
      <c r="C49" s="283"/>
      <c r="D49" s="87"/>
      <c r="E49" s="88" t="s">
        <v>78</v>
      </c>
      <c r="F49" s="89">
        <f>G49+H49+I49+J49+K49+L49+M49</f>
        <v>844404796.97000003</v>
      </c>
      <c r="G49" s="90">
        <f>G43+G44+G45+G46+G47+G48</f>
        <v>120816799.25999999</v>
      </c>
      <c r="H49" s="227">
        <f t="shared" ref="H49:M49" si="6">H43+H44+H45+H46+H47+H48</f>
        <v>119191477.70999999</v>
      </c>
      <c r="I49" s="90">
        <f t="shared" si="6"/>
        <v>120879304</v>
      </c>
      <c r="J49" s="90">
        <f t="shared" si="6"/>
        <v>120879304</v>
      </c>
      <c r="K49" s="90">
        <f t="shared" si="6"/>
        <v>120879304</v>
      </c>
      <c r="L49" s="90">
        <f t="shared" si="6"/>
        <v>120879304</v>
      </c>
      <c r="M49" s="90">
        <f t="shared" si="6"/>
        <v>120879304</v>
      </c>
      <c r="N49" s="91"/>
      <c r="O49" s="87"/>
      <c r="P49" s="87"/>
      <c r="Q49" s="87"/>
      <c r="R49" s="87"/>
      <c r="S49" s="87"/>
      <c r="T49" s="92"/>
    </row>
    <row r="50" spans="2:20">
      <c r="B50" s="286" t="s">
        <v>79</v>
      </c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8"/>
    </row>
    <row r="51" spans="2:20">
      <c r="B51" s="289" t="s">
        <v>169</v>
      </c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1"/>
    </row>
    <row r="52" spans="2:20" ht="45.75" customHeight="1" thickBot="1">
      <c r="B52" s="292" t="s">
        <v>151</v>
      </c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4"/>
    </row>
    <row r="53" spans="2:20" ht="195">
      <c r="B53" s="93" t="s">
        <v>80</v>
      </c>
      <c r="C53" s="40" t="s">
        <v>152</v>
      </c>
      <c r="D53" s="14" t="s">
        <v>58</v>
      </c>
      <c r="E53" s="15" t="s">
        <v>58</v>
      </c>
      <c r="F53" s="16"/>
      <c r="G53" s="94"/>
      <c r="H53" s="177"/>
      <c r="I53" s="95"/>
      <c r="J53" s="95"/>
      <c r="K53" s="95"/>
      <c r="L53" s="95"/>
      <c r="M53" s="222"/>
      <c r="N53" s="215">
        <v>85</v>
      </c>
      <c r="O53" s="217">
        <v>90</v>
      </c>
      <c r="P53" s="217">
        <v>92</v>
      </c>
      <c r="Q53" s="217">
        <v>94</v>
      </c>
      <c r="R53" s="217">
        <v>96</v>
      </c>
      <c r="S53" s="217">
        <v>98</v>
      </c>
      <c r="T53" s="201">
        <v>100</v>
      </c>
    </row>
    <row r="54" spans="2:20" ht="210">
      <c r="B54" s="132" t="s">
        <v>138</v>
      </c>
      <c r="C54" s="41" t="s">
        <v>154</v>
      </c>
      <c r="D54" s="1" t="s">
        <v>58</v>
      </c>
      <c r="E54" s="7" t="s">
        <v>58</v>
      </c>
      <c r="F54" s="23"/>
      <c r="G54" s="98"/>
      <c r="H54" s="178"/>
      <c r="I54" s="99"/>
      <c r="J54" s="99"/>
      <c r="K54" s="99"/>
      <c r="L54" s="99"/>
      <c r="M54" s="223"/>
      <c r="N54" s="216">
        <v>65</v>
      </c>
      <c r="O54" s="218">
        <v>75</v>
      </c>
      <c r="P54" s="218">
        <v>80</v>
      </c>
      <c r="Q54" s="218">
        <v>85</v>
      </c>
      <c r="R54" s="218">
        <v>90</v>
      </c>
      <c r="S54" s="218">
        <v>95</v>
      </c>
      <c r="T54" s="202">
        <v>100</v>
      </c>
    </row>
    <row r="55" spans="2:20" ht="165">
      <c r="B55" s="133" t="s">
        <v>139</v>
      </c>
      <c r="C55" s="137" t="s">
        <v>153</v>
      </c>
      <c r="D55" s="69" t="s">
        <v>58</v>
      </c>
      <c r="E55" s="68" t="s">
        <v>58</v>
      </c>
      <c r="F55" s="23"/>
      <c r="G55" s="98"/>
      <c r="H55" s="178"/>
      <c r="I55" s="99"/>
      <c r="J55" s="99"/>
      <c r="K55" s="99"/>
      <c r="L55" s="99"/>
      <c r="M55" s="223"/>
      <c r="N55" s="216">
        <v>1.5</v>
      </c>
      <c r="O55" s="218">
        <v>1.5</v>
      </c>
      <c r="P55" s="218">
        <v>1</v>
      </c>
      <c r="Q55" s="218">
        <v>1</v>
      </c>
      <c r="R55" s="218">
        <v>1</v>
      </c>
      <c r="S55" s="218">
        <v>1</v>
      </c>
      <c r="T55" s="202">
        <v>1</v>
      </c>
    </row>
    <row r="56" spans="2:20" ht="180">
      <c r="B56" s="132" t="s">
        <v>140</v>
      </c>
      <c r="C56" s="1" t="s">
        <v>81</v>
      </c>
      <c r="D56" s="1" t="s">
        <v>58</v>
      </c>
      <c r="E56" s="7" t="s">
        <v>58</v>
      </c>
      <c r="F56" s="23"/>
      <c r="G56" s="98"/>
      <c r="H56" s="178"/>
      <c r="I56" s="99"/>
      <c r="J56" s="99"/>
      <c r="K56" s="99"/>
      <c r="L56" s="99"/>
      <c r="M56" s="223"/>
      <c r="N56" s="216">
        <v>50</v>
      </c>
      <c r="O56" s="218">
        <v>52</v>
      </c>
      <c r="P56" s="218">
        <v>52</v>
      </c>
      <c r="Q56" s="218">
        <v>58</v>
      </c>
      <c r="R56" s="218">
        <v>60</v>
      </c>
      <c r="S56" s="218">
        <v>60</v>
      </c>
      <c r="T56" s="202">
        <v>60</v>
      </c>
    </row>
    <row r="57" spans="2:20" ht="87.75" customHeight="1">
      <c r="B57" s="132" t="s">
        <v>141</v>
      </c>
      <c r="C57" s="1" t="s">
        <v>137</v>
      </c>
      <c r="D57" s="69" t="s">
        <v>58</v>
      </c>
      <c r="E57" s="68" t="s">
        <v>58</v>
      </c>
      <c r="F57" s="23"/>
      <c r="G57" s="98"/>
      <c r="H57" s="178"/>
      <c r="I57" s="99"/>
      <c r="J57" s="99"/>
      <c r="K57" s="99"/>
      <c r="L57" s="99"/>
      <c r="M57" s="223"/>
      <c r="N57" s="216">
        <v>70</v>
      </c>
      <c r="O57" s="218">
        <v>65</v>
      </c>
      <c r="P57" s="218">
        <v>68</v>
      </c>
      <c r="Q57" s="218">
        <v>70</v>
      </c>
      <c r="R57" s="218">
        <v>70</v>
      </c>
      <c r="S57" s="218">
        <v>70</v>
      </c>
      <c r="T57" s="202">
        <v>70</v>
      </c>
    </row>
    <row r="58" spans="2:20" ht="124.5" customHeight="1">
      <c r="B58" s="112" t="s">
        <v>142</v>
      </c>
      <c r="C58" s="191" t="s">
        <v>186</v>
      </c>
      <c r="D58" s="1" t="s">
        <v>58</v>
      </c>
      <c r="E58" s="68" t="s">
        <v>58</v>
      </c>
      <c r="F58" s="23"/>
      <c r="G58" s="98"/>
      <c r="H58" s="178"/>
      <c r="I58" s="99"/>
      <c r="J58" s="99"/>
      <c r="K58" s="99"/>
      <c r="L58" s="99"/>
      <c r="M58" s="223"/>
      <c r="N58" s="216">
        <v>60</v>
      </c>
      <c r="O58" s="218">
        <v>70</v>
      </c>
      <c r="P58" s="218">
        <v>80</v>
      </c>
      <c r="Q58" s="218">
        <v>85</v>
      </c>
      <c r="R58" s="218">
        <v>90</v>
      </c>
      <c r="S58" s="218">
        <v>95</v>
      </c>
      <c r="T58" s="202">
        <v>100</v>
      </c>
    </row>
    <row r="59" spans="2:20" ht="124.5" customHeight="1">
      <c r="B59" s="166" t="s">
        <v>172</v>
      </c>
      <c r="C59" s="167" t="s">
        <v>173</v>
      </c>
      <c r="D59" s="163" t="s">
        <v>58</v>
      </c>
      <c r="E59" s="161" t="s">
        <v>58</v>
      </c>
      <c r="F59" s="25"/>
      <c r="G59" s="98"/>
      <c r="H59" s="178"/>
      <c r="I59" s="99"/>
      <c r="J59" s="99"/>
      <c r="K59" s="99"/>
      <c r="L59" s="99"/>
      <c r="M59" s="223"/>
      <c r="N59" s="216">
        <v>55</v>
      </c>
      <c r="O59" s="218">
        <v>55</v>
      </c>
      <c r="P59" s="218">
        <v>60</v>
      </c>
      <c r="Q59" s="218">
        <v>60</v>
      </c>
      <c r="R59" s="218">
        <v>60</v>
      </c>
      <c r="S59" s="218">
        <v>60</v>
      </c>
      <c r="T59" s="202">
        <v>60</v>
      </c>
    </row>
    <row r="60" spans="2:20" ht="83.25" customHeight="1">
      <c r="B60" s="295" t="s">
        <v>143</v>
      </c>
      <c r="C60" s="279" t="s">
        <v>82</v>
      </c>
      <c r="D60" s="297" t="s">
        <v>84</v>
      </c>
      <c r="E60" s="7" t="s">
        <v>59</v>
      </c>
      <c r="F60" s="30">
        <f t="shared" ref="F60:F70" si="7">G60+H60+I60+J60+K60+L60+M60</f>
        <v>741872300</v>
      </c>
      <c r="G60" s="31">
        <v>85282900</v>
      </c>
      <c r="H60" s="173">
        <f>107205700-10849300</f>
        <v>96356400</v>
      </c>
      <c r="I60" s="32">
        <v>112046600</v>
      </c>
      <c r="J60" s="32">
        <v>112046600</v>
      </c>
      <c r="K60" s="32">
        <v>112046600</v>
      </c>
      <c r="L60" s="32">
        <v>112046600</v>
      </c>
      <c r="M60" s="224">
        <v>112046600</v>
      </c>
      <c r="N60" s="79"/>
      <c r="O60" s="28"/>
      <c r="P60" s="28"/>
      <c r="Q60" s="28"/>
      <c r="R60" s="28"/>
      <c r="S60" s="28"/>
      <c r="T60" s="29"/>
    </row>
    <row r="61" spans="2:20" ht="123" customHeight="1">
      <c r="B61" s="296"/>
      <c r="C61" s="280"/>
      <c r="D61" s="298"/>
      <c r="E61" s="7" t="s">
        <v>62</v>
      </c>
      <c r="F61" s="30">
        <f t="shared" si="7"/>
        <v>59560232.730000004</v>
      </c>
      <c r="G61" s="31">
        <v>12625217.560000001</v>
      </c>
      <c r="H61" s="173">
        <f>8474192+146778.17+180180</f>
        <v>8801150.1699999999</v>
      </c>
      <c r="I61" s="32">
        <v>7626773</v>
      </c>
      <c r="J61" s="32">
        <v>7626773</v>
      </c>
      <c r="K61" s="32">
        <v>7626773</v>
      </c>
      <c r="L61" s="32">
        <v>7626773</v>
      </c>
      <c r="M61" s="224">
        <v>7626773</v>
      </c>
      <c r="N61" s="79"/>
      <c r="O61" s="28"/>
      <c r="P61" s="28"/>
      <c r="Q61" s="28"/>
      <c r="R61" s="28"/>
      <c r="S61" s="28"/>
      <c r="T61" s="29"/>
    </row>
    <row r="62" spans="2:20" ht="55.5" customHeight="1">
      <c r="B62" s="112" t="s">
        <v>144</v>
      </c>
      <c r="C62" s="1" t="s">
        <v>73</v>
      </c>
      <c r="D62" s="298"/>
      <c r="E62" s="7" t="s">
        <v>62</v>
      </c>
      <c r="F62" s="30">
        <f t="shared" si="7"/>
        <v>49218646.759999998</v>
      </c>
      <c r="G62" s="31">
        <v>6049405.2699999996</v>
      </c>
      <c r="H62" s="173">
        <f>8063066-301200.69-876418.82</f>
        <v>6885446.4899999993</v>
      </c>
      <c r="I62" s="32">
        <v>7256759</v>
      </c>
      <c r="J62" s="32">
        <v>7256759</v>
      </c>
      <c r="K62" s="32">
        <v>7256759</v>
      </c>
      <c r="L62" s="32">
        <v>7256759</v>
      </c>
      <c r="M62" s="224">
        <v>7256759</v>
      </c>
      <c r="N62" s="79"/>
      <c r="O62" s="28"/>
      <c r="P62" s="28"/>
      <c r="Q62" s="28"/>
      <c r="R62" s="28"/>
      <c r="S62" s="28"/>
      <c r="T62" s="29"/>
    </row>
    <row r="63" spans="2:20" ht="45" customHeight="1">
      <c r="B63" s="112" t="s">
        <v>145</v>
      </c>
      <c r="C63" s="165" t="s">
        <v>74</v>
      </c>
      <c r="D63" s="298"/>
      <c r="E63" s="7" t="s">
        <v>62</v>
      </c>
      <c r="F63" s="73">
        <f t="shared" si="7"/>
        <v>24410022</v>
      </c>
      <c r="G63" s="74">
        <v>2295830</v>
      </c>
      <c r="H63" s="230">
        <f>3752000-397808</f>
        <v>3354192</v>
      </c>
      <c r="I63" s="75">
        <v>3752000</v>
      </c>
      <c r="J63" s="75">
        <v>3752000</v>
      </c>
      <c r="K63" s="75">
        <v>3752000</v>
      </c>
      <c r="L63" s="75">
        <v>3752000</v>
      </c>
      <c r="M63" s="225">
        <v>3752000</v>
      </c>
      <c r="N63" s="76"/>
      <c r="O63" s="52"/>
      <c r="P63" s="52"/>
      <c r="Q63" s="52"/>
      <c r="R63" s="52"/>
      <c r="S63" s="52"/>
      <c r="T63" s="53"/>
    </row>
    <row r="64" spans="2:20" ht="75" customHeight="1">
      <c r="B64" s="112" t="s">
        <v>146</v>
      </c>
      <c r="C64" s="78" t="s">
        <v>127</v>
      </c>
      <c r="D64" s="298"/>
      <c r="E64" s="7" t="s">
        <v>59</v>
      </c>
      <c r="F64" s="73">
        <f t="shared" si="7"/>
        <v>3616372.5</v>
      </c>
      <c r="G64" s="31">
        <v>3616372.5</v>
      </c>
      <c r="H64" s="173"/>
      <c r="I64" s="32"/>
      <c r="J64" s="32"/>
      <c r="K64" s="32"/>
      <c r="L64" s="32"/>
      <c r="M64" s="224"/>
      <c r="N64" s="79"/>
      <c r="O64" s="28"/>
      <c r="P64" s="28"/>
      <c r="Q64" s="28"/>
      <c r="R64" s="28"/>
      <c r="S64" s="28"/>
      <c r="T64" s="53"/>
    </row>
    <row r="65" spans="1:20" ht="111" customHeight="1" thickBot="1">
      <c r="B65" s="134" t="s">
        <v>174</v>
      </c>
      <c r="C65" s="82" t="s">
        <v>128</v>
      </c>
      <c r="D65" s="298"/>
      <c r="E65" s="7" t="s">
        <v>62</v>
      </c>
      <c r="F65" s="73">
        <f t="shared" si="7"/>
        <v>3616.37</v>
      </c>
      <c r="G65" s="83">
        <v>3616.37</v>
      </c>
      <c r="H65" s="176"/>
      <c r="I65" s="84"/>
      <c r="J65" s="84"/>
      <c r="K65" s="84"/>
      <c r="L65" s="84"/>
      <c r="M65" s="226"/>
      <c r="N65" s="125"/>
      <c r="O65" s="126"/>
      <c r="P65" s="126"/>
      <c r="Q65" s="126"/>
      <c r="R65" s="126"/>
      <c r="S65" s="126"/>
      <c r="T65" s="39"/>
    </row>
    <row r="66" spans="1:20" ht="72" thickBot="1">
      <c r="B66" s="276" t="s">
        <v>83</v>
      </c>
      <c r="C66" s="278"/>
      <c r="D66" s="101"/>
      <c r="E66" s="102" t="s">
        <v>78</v>
      </c>
      <c r="F66" s="219">
        <f t="shared" si="7"/>
        <v>878681190.36000001</v>
      </c>
      <c r="G66" s="90">
        <f>G60+G61+G62+G63+G64+G65</f>
        <v>109873341.7</v>
      </c>
      <c r="H66" s="231">
        <f t="shared" ref="H66:M66" si="8">H60+H61+H62+H63+H64+H65</f>
        <v>115397188.66</v>
      </c>
      <c r="I66" s="103">
        <f t="shared" si="8"/>
        <v>130682132</v>
      </c>
      <c r="J66" s="103">
        <f t="shared" si="8"/>
        <v>130682132</v>
      </c>
      <c r="K66" s="103">
        <f t="shared" si="8"/>
        <v>130682132</v>
      </c>
      <c r="L66" s="103">
        <f t="shared" si="8"/>
        <v>130682132</v>
      </c>
      <c r="M66" s="103">
        <f t="shared" si="8"/>
        <v>130682132</v>
      </c>
      <c r="N66" s="91"/>
      <c r="O66" s="87"/>
      <c r="P66" s="87"/>
      <c r="Q66" s="87"/>
      <c r="R66" s="87"/>
      <c r="S66" s="87"/>
      <c r="T66" s="92"/>
    </row>
    <row r="67" spans="1:20" ht="15.75" thickBot="1">
      <c r="B67" s="245" t="s">
        <v>170</v>
      </c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7"/>
    </row>
    <row r="68" spans="1:20" ht="109.5" customHeight="1">
      <c r="B68" s="135" t="s">
        <v>85</v>
      </c>
      <c r="C68" s="64" t="s">
        <v>86</v>
      </c>
      <c r="D68" s="21"/>
      <c r="E68" s="104" t="s">
        <v>58</v>
      </c>
      <c r="F68" s="16"/>
      <c r="G68" s="94"/>
      <c r="H68" s="177"/>
      <c r="I68" s="95"/>
      <c r="J68" s="95"/>
      <c r="K68" s="95"/>
      <c r="L68" s="95"/>
      <c r="M68" s="96"/>
      <c r="N68" s="187">
        <v>125</v>
      </c>
      <c r="O68" s="188">
        <v>127</v>
      </c>
      <c r="P68" s="188">
        <v>127</v>
      </c>
      <c r="Q68" s="188">
        <v>128</v>
      </c>
      <c r="R68" s="188">
        <v>128</v>
      </c>
      <c r="S68" s="188">
        <v>130</v>
      </c>
      <c r="T68" s="201">
        <v>130</v>
      </c>
    </row>
    <row r="69" spans="1:20" ht="105.75" customHeight="1" thickBot="1">
      <c r="B69" s="136" t="s">
        <v>134</v>
      </c>
      <c r="C69" s="66" t="s">
        <v>87</v>
      </c>
      <c r="D69" s="279" t="s">
        <v>89</v>
      </c>
      <c r="E69" s="305" t="s">
        <v>59</v>
      </c>
      <c r="F69" s="30">
        <f t="shared" si="7"/>
        <v>12145000</v>
      </c>
      <c r="G69" s="31">
        <v>1705000</v>
      </c>
      <c r="H69" s="173">
        <v>1740000</v>
      </c>
      <c r="I69" s="32">
        <v>1740000</v>
      </c>
      <c r="J69" s="32">
        <v>1740000</v>
      </c>
      <c r="K69" s="32">
        <v>1740000</v>
      </c>
      <c r="L69" s="32">
        <v>1740000</v>
      </c>
      <c r="M69" s="32">
        <v>1740000</v>
      </c>
      <c r="N69" s="79"/>
      <c r="O69" s="28"/>
      <c r="P69" s="28"/>
      <c r="Q69" s="28"/>
      <c r="R69" s="28"/>
      <c r="S69" s="28"/>
      <c r="T69" s="29"/>
    </row>
    <row r="70" spans="1:20" ht="62.25" customHeight="1" thickBot="1">
      <c r="B70" s="238" t="s">
        <v>88</v>
      </c>
      <c r="C70" s="239"/>
      <c r="D70" s="285"/>
      <c r="E70" s="306"/>
      <c r="F70" s="35">
        <f t="shared" si="7"/>
        <v>12145000</v>
      </c>
      <c r="G70" s="36">
        <f>G69</f>
        <v>1705000</v>
      </c>
      <c r="H70" s="174">
        <f t="shared" ref="H70:M70" si="9">H69</f>
        <v>1740000</v>
      </c>
      <c r="I70" s="37">
        <f t="shared" si="9"/>
        <v>1740000</v>
      </c>
      <c r="J70" s="37">
        <f t="shared" si="9"/>
        <v>1740000</v>
      </c>
      <c r="K70" s="37">
        <f t="shared" si="9"/>
        <v>1740000</v>
      </c>
      <c r="L70" s="37">
        <f t="shared" si="9"/>
        <v>1740000</v>
      </c>
      <c r="M70" s="37">
        <f t="shared" si="9"/>
        <v>1740000</v>
      </c>
      <c r="N70" s="119"/>
      <c r="O70" s="38"/>
      <c r="P70" s="38"/>
      <c r="Q70" s="38"/>
      <c r="R70" s="38"/>
      <c r="S70" s="38"/>
      <c r="T70" s="39"/>
    </row>
    <row r="71" spans="1:20" ht="15.75" thickBot="1">
      <c r="B71" s="307" t="s">
        <v>131</v>
      </c>
      <c r="C71" s="308"/>
      <c r="D71" s="308"/>
      <c r="E71" s="308"/>
      <c r="F71" s="308"/>
      <c r="G71" s="308"/>
      <c r="H71" s="308"/>
      <c r="I71" s="308"/>
      <c r="J71" s="308"/>
      <c r="K71" s="308"/>
      <c r="L71" s="308"/>
      <c r="M71" s="308"/>
      <c r="N71" s="308"/>
      <c r="O71" s="308"/>
      <c r="P71" s="308"/>
      <c r="Q71" s="308"/>
      <c r="R71" s="308"/>
      <c r="S71" s="308"/>
      <c r="T71" s="309"/>
    </row>
    <row r="72" spans="1:20" ht="105">
      <c r="A72" s="159"/>
      <c r="B72" s="160" t="s">
        <v>135</v>
      </c>
      <c r="C72" s="14" t="s">
        <v>132</v>
      </c>
      <c r="D72" s="310" t="s">
        <v>89</v>
      </c>
      <c r="E72" s="104" t="s">
        <v>58</v>
      </c>
      <c r="F72" s="16"/>
      <c r="G72" s="94"/>
      <c r="H72" s="177"/>
      <c r="I72" s="95"/>
      <c r="J72" s="95"/>
      <c r="K72" s="95"/>
      <c r="L72" s="95"/>
      <c r="M72" s="96"/>
      <c r="N72" s="187">
        <v>50</v>
      </c>
      <c r="O72" s="188">
        <v>80</v>
      </c>
      <c r="P72" s="188">
        <v>80</v>
      </c>
      <c r="Q72" s="188">
        <v>80</v>
      </c>
      <c r="R72" s="188">
        <v>80</v>
      </c>
      <c r="S72" s="188">
        <v>80</v>
      </c>
      <c r="T72" s="201">
        <v>80</v>
      </c>
    </row>
    <row r="73" spans="1:20" ht="180.75" thickBot="1">
      <c r="A73" s="159"/>
      <c r="B73" s="160" t="s">
        <v>175</v>
      </c>
      <c r="C73" s="33" t="s">
        <v>133</v>
      </c>
      <c r="D73" s="284"/>
      <c r="E73" s="72" t="s">
        <v>59</v>
      </c>
      <c r="F73" s="30">
        <f t="shared" ref="F73:F74" si="10">G73+H73+I73+J73+K73+L73+M73</f>
        <v>4317500</v>
      </c>
      <c r="G73" s="106">
        <v>4317500</v>
      </c>
      <c r="H73" s="179"/>
      <c r="I73" s="107"/>
      <c r="J73" s="107"/>
      <c r="K73" s="107"/>
      <c r="L73" s="107"/>
      <c r="M73" s="108"/>
      <c r="N73" s="109"/>
      <c r="O73" s="110"/>
      <c r="P73" s="110"/>
      <c r="Q73" s="110"/>
      <c r="R73" s="110"/>
      <c r="S73" s="110"/>
      <c r="T73" s="111"/>
    </row>
    <row r="74" spans="1:20" ht="121.5" customHeight="1">
      <c r="B74" s="112" t="s">
        <v>176</v>
      </c>
      <c r="C74" s="142" t="s">
        <v>128</v>
      </c>
      <c r="D74" s="284"/>
      <c r="E74" s="72" t="s">
        <v>62</v>
      </c>
      <c r="F74" s="30">
        <f t="shared" si="10"/>
        <v>6676.4500000000007</v>
      </c>
      <c r="G74" s="31">
        <v>4321.8500000000004</v>
      </c>
      <c r="H74" s="173">
        <f>2534.6-180</f>
        <v>2354.6</v>
      </c>
      <c r="I74" s="32"/>
      <c r="J74" s="32"/>
      <c r="K74" s="32"/>
      <c r="L74" s="32"/>
      <c r="M74" s="32"/>
      <c r="N74" s="79"/>
      <c r="O74" s="28"/>
      <c r="P74" s="28"/>
      <c r="Q74" s="28"/>
      <c r="R74" s="28"/>
      <c r="S74" s="28"/>
      <c r="T74" s="29"/>
    </row>
    <row r="75" spans="1:20" ht="45.75" customHeight="1" thickBot="1">
      <c r="B75" s="271" t="s">
        <v>136</v>
      </c>
      <c r="C75" s="243"/>
      <c r="D75" s="285"/>
      <c r="E75" s="113"/>
      <c r="F75" s="48">
        <f>SUM(F73:F74)</f>
        <v>4324176.45</v>
      </c>
      <c r="G75" s="49">
        <f>SUM(G73:G74)</f>
        <v>4321821.8499999996</v>
      </c>
      <c r="H75" s="175">
        <f t="shared" ref="H75:M75" si="11">H74</f>
        <v>2354.6</v>
      </c>
      <c r="I75" s="50">
        <f t="shared" si="11"/>
        <v>0</v>
      </c>
      <c r="J75" s="50">
        <f t="shared" si="11"/>
        <v>0</v>
      </c>
      <c r="K75" s="50">
        <f t="shared" si="11"/>
        <v>0</v>
      </c>
      <c r="L75" s="50">
        <f t="shared" si="11"/>
        <v>0</v>
      </c>
      <c r="M75" s="50">
        <f t="shared" si="11"/>
        <v>0</v>
      </c>
      <c r="N75" s="76"/>
      <c r="O75" s="52"/>
      <c r="P75" s="52"/>
      <c r="Q75" s="52"/>
      <c r="R75" s="52"/>
      <c r="S75" s="52"/>
      <c r="T75" s="53"/>
    </row>
    <row r="76" spans="1:20" ht="60.75" thickBot="1">
      <c r="B76" s="276" t="s">
        <v>90</v>
      </c>
      <c r="C76" s="283"/>
      <c r="D76" s="87"/>
      <c r="E76" s="114" t="s">
        <v>91</v>
      </c>
      <c r="F76" s="219">
        <f>SUM(G76:M76)</f>
        <v>895150366.80999994</v>
      </c>
      <c r="G76" s="90">
        <f>G66+G70+G75</f>
        <v>115900163.55</v>
      </c>
      <c r="H76" s="231">
        <f t="shared" ref="H76:M76" si="12">H66+H70+H75</f>
        <v>117139543.25999999</v>
      </c>
      <c r="I76" s="103">
        <f t="shared" si="12"/>
        <v>132422132</v>
      </c>
      <c r="J76" s="103">
        <f t="shared" si="12"/>
        <v>132422132</v>
      </c>
      <c r="K76" s="103">
        <f t="shared" si="12"/>
        <v>132422132</v>
      </c>
      <c r="L76" s="103">
        <f t="shared" si="12"/>
        <v>132422132</v>
      </c>
      <c r="M76" s="103">
        <f t="shared" si="12"/>
        <v>132422132</v>
      </c>
      <c r="N76" s="91"/>
      <c r="O76" s="87"/>
      <c r="P76" s="87"/>
      <c r="Q76" s="87"/>
      <c r="R76" s="87"/>
      <c r="S76" s="87"/>
      <c r="T76" s="92"/>
    </row>
    <row r="77" spans="1:20">
      <c r="B77" s="299" t="s">
        <v>92</v>
      </c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1"/>
    </row>
    <row r="78" spans="1:20">
      <c r="B78" s="302" t="s">
        <v>156</v>
      </c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4"/>
    </row>
    <row r="79" spans="1:20" ht="15.75" thickBot="1">
      <c r="B79" s="271" t="s">
        <v>155</v>
      </c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3"/>
    </row>
    <row r="80" spans="1:20" ht="146.25" customHeight="1">
      <c r="B80" s="13" t="s">
        <v>93</v>
      </c>
      <c r="C80" s="138" t="s">
        <v>94</v>
      </c>
      <c r="D80" s="14" t="s">
        <v>58</v>
      </c>
      <c r="E80" s="15" t="s">
        <v>58</v>
      </c>
      <c r="F80" s="16"/>
      <c r="G80" s="94"/>
      <c r="H80" s="177"/>
      <c r="I80" s="95"/>
      <c r="J80" s="95"/>
      <c r="K80" s="95"/>
      <c r="L80" s="95"/>
      <c r="M80" s="96"/>
      <c r="N80" s="187">
        <v>47.5</v>
      </c>
      <c r="O80" s="188">
        <v>47.6</v>
      </c>
      <c r="P80" s="188">
        <v>47.7</v>
      </c>
      <c r="Q80" s="188">
        <v>50</v>
      </c>
      <c r="R80" s="188">
        <v>50</v>
      </c>
      <c r="S80" s="188">
        <v>50</v>
      </c>
      <c r="T80" s="201">
        <v>50</v>
      </c>
    </row>
    <row r="81" spans="2:20" ht="107.25" customHeight="1">
      <c r="B81" s="5" t="s">
        <v>96</v>
      </c>
      <c r="C81" s="105" t="s">
        <v>95</v>
      </c>
      <c r="D81" s="311" t="s">
        <v>100</v>
      </c>
      <c r="E81" s="47" t="s">
        <v>62</v>
      </c>
      <c r="F81" s="30">
        <f t="shared" ref="F81:F84" si="13">G81+H81+I81+J81+K81+L81+M81</f>
        <v>56213704.359999999</v>
      </c>
      <c r="G81" s="31">
        <v>7657070.29</v>
      </c>
      <c r="H81" s="173">
        <f>8114245+62086.44-65897.37</f>
        <v>8110434.0700000003</v>
      </c>
      <c r="I81" s="32">
        <v>8089240</v>
      </c>
      <c r="J81" s="32">
        <v>8089240</v>
      </c>
      <c r="K81" s="32">
        <v>8089240</v>
      </c>
      <c r="L81" s="32">
        <v>8089240</v>
      </c>
      <c r="M81" s="32">
        <v>8089240</v>
      </c>
      <c r="N81" s="79"/>
      <c r="O81" s="28"/>
      <c r="P81" s="28"/>
      <c r="Q81" s="28"/>
      <c r="R81" s="28"/>
      <c r="S81" s="28"/>
      <c r="T81" s="29"/>
    </row>
    <row r="82" spans="2:20" ht="41.25" customHeight="1">
      <c r="B82" s="5" t="s">
        <v>97</v>
      </c>
      <c r="C82" s="1" t="s">
        <v>73</v>
      </c>
      <c r="D82" s="312"/>
      <c r="E82" s="7" t="s">
        <v>62</v>
      </c>
      <c r="F82" s="30">
        <f t="shared" si="13"/>
        <v>2139884</v>
      </c>
      <c r="G82" s="31">
        <v>304508</v>
      </c>
      <c r="H82" s="173">
        <f>339935-34269</f>
        <v>305666</v>
      </c>
      <c r="I82" s="32">
        <v>305942</v>
      </c>
      <c r="J82" s="32">
        <v>305942</v>
      </c>
      <c r="K82" s="32">
        <v>305942</v>
      </c>
      <c r="L82" s="32">
        <v>305942</v>
      </c>
      <c r="M82" s="32">
        <v>305942</v>
      </c>
      <c r="N82" s="79"/>
      <c r="O82" s="28"/>
      <c r="P82" s="28"/>
      <c r="Q82" s="28"/>
      <c r="R82" s="28"/>
      <c r="S82" s="28"/>
      <c r="T82" s="29"/>
    </row>
    <row r="83" spans="2:20" ht="45" customHeight="1" thickBot="1">
      <c r="B83" s="115" t="s">
        <v>98</v>
      </c>
      <c r="C83" s="190" t="s">
        <v>74</v>
      </c>
      <c r="D83" s="312"/>
      <c r="E83" s="68" t="s">
        <v>62</v>
      </c>
      <c r="F83" s="73">
        <f t="shared" si="13"/>
        <v>4537220</v>
      </c>
      <c r="G83" s="74">
        <v>425190</v>
      </c>
      <c r="H83" s="230">
        <f>697600-73570</f>
        <v>624030</v>
      </c>
      <c r="I83" s="75">
        <v>697600</v>
      </c>
      <c r="J83" s="75">
        <v>697600</v>
      </c>
      <c r="K83" s="75">
        <v>697600</v>
      </c>
      <c r="L83" s="75">
        <v>697600</v>
      </c>
      <c r="M83" s="75">
        <v>697600</v>
      </c>
      <c r="N83" s="76"/>
      <c r="O83" s="52"/>
      <c r="P83" s="52"/>
      <c r="Q83" s="52"/>
      <c r="R83" s="52"/>
      <c r="S83" s="52"/>
      <c r="T83" s="53"/>
    </row>
    <row r="84" spans="2:20" ht="32.25" customHeight="1" thickBot="1">
      <c r="B84" s="276" t="s">
        <v>99</v>
      </c>
      <c r="C84" s="278"/>
      <c r="D84" s="313"/>
      <c r="E84" s="116" t="s">
        <v>62</v>
      </c>
      <c r="F84" s="89">
        <f t="shared" si="13"/>
        <v>62890808.359999999</v>
      </c>
      <c r="G84" s="90">
        <f>G81+G82+G83</f>
        <v>8386768.29</v>
      </c>
      <c r="H84" s="231">
        <f t="shared" ref="H84:M84" si="14">H81+H82+H83</f>
        <v>9040130.0700000003</v>
      </c>
      <c r="I84" s="103">
        <f t="shared" si="14"/>
        <v>9092782</v>
      </c>
      <c r="J84" s="103">
        <f t="shared" si="14"/>
        <v>9092782</v>
      </c>
      <c r="K84" s="103">
        <f t="shared" si="14"/>
        <v>9092782</v>
      </c>
      <c r="L84" s="103">
        <f t="shared" si="14"/>
        <v>9092782</v>
      </c>
      <c r="M84" s="103">
        <f t="shared" si="14"/>
        <v>9092782</v>
      </c>
      <c r="N84" s="91"/>
      <c r="O84" s="87"/>
      <c r="P84" s="87"/>
      <c r="Q84" s="87"/>
      <c r="R84" s="87"/>
      <c r="S84" s="87"/>
      <c r="T84" s="92"/>
    </row>
    <row r="85" spans="2:20">
      <c r="B85" s="286" t="s">
        <v>101</v>
      </c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8"/>
    </row>
    <row r="86" spans="2:20" ht="38.25" customHeight="1">
      <c r="B86" s="314" t="s">
        <v>157</v>
      </c>
      <c r="C86" s="315"/>
      <c r="D86" s="315"/>
      <c r="E86" s="315"/>
      <c r="F86" s="315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6"/>
    </row>
    <row r="87" spans="2:20" ht="15.75" thickBot="1">
      <c r="B87" s="317" t="s">
        <v>102</v>
      </c>
      <c r="C87" s="318"/>
      <c r="D87" s="318"/>
      <c r="E87" s="318"/>
      <c r="F87" s="318"/>
      <c r="G87" s="318"/>
      <c r="H87" s="318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9"/>
    </row>
    <row r="88" spans="2:20" ht="102.75" customHeight="1">
      <c r="B88" s="13" t="s">
        <v>103</v>
      </c>
      <c r="C88" s="162" t="s">
        <v>171</v>
      </c>
      <c r="D88" s="14" t="s">
        <v>58</v>
      </c>
      <c r="E88" s="15" t="s">
        <v>58</v>
      </c>
      <c r="F88" s="16"/>
      <c r="G88" s="94"/>
      <c r="H88" s="177"/>
      <c r="I88" s="95"/>
      <c r="J88" s="95"/>
      <c r="K88" s="95"/>
      <c r="L88" s="95"/>
      <c r="M88" s="96"/>
      <c r="N88" s="187">
        <v>630</v>
      </c>
      <c r="O88" s="188">
        <v>700</v>
      </c>
      <c r="P88" s="188">
        <v>720</v>
      </c>
      <c r="Q88" s="188">
        <v>750</v>
      </c>
      <c r="R88" s="188">
        <v>750</v>
      </c>
      <c r="S88" s="188">
        <v>750</v>
      </c>
      <c r="T88" s="201">
        <v>750</v>
      </c>
    </row>
    <row r="89" spans="2:20" ht="294.75" customHeight="1">
      <c r="B89" s="8" t="s">
        <v>104</v>
      </c>
      <c r="C89" s="105" t="s">
        <v>105</v>
      </c>
      <c r="D89" s="117" t="s">
        <v>106</v>
      </c>
      <c r="E89" s="118" t="s">
        <v>62</v>
      </c>
      <c r="F89" s="30">
        <f t="shared" ref="F89:F97" si="15">G89+H89+I89+J89+K89+L89+M89</f>
        <v>4500000</v>
      </c>
      <c r="G89" s="31">
        <v>530000</v>
      </c>
      <c r="H89" s="173">
        <v>720000</v>
      </c>
      <c r="I89" s="32">
        <v>650000</v>
      </c>
      <c r="J89" s="32">
        <v>650000</v>
      </c>
      <c r="K89" s="32">
        <v>650000</v>
      </c>
      <c r="L89" s="32">
        <v>650000</v>
      </c>
      <c r="M89" s="32">
        <v>650000</v>
      </c>
      <c r="N89" s="79"/>
      <c r="O89" s="28"/>
      <c r="P89" s="28"/>
      <c r="Q89" s="28"/>
      <c r="R89" s="28"/>
      <c r="S89" s="28"/>
      <c r="T89" s="29"/>
    </row>
    <row r="90" spans="2:20" ht="46.5" customHeight="1" thickBot="1">
      <c r="B90" s="244" t="s">
        <v>107</v>
      </c>
      <c r="C90" s="239"/>
      <c r="D90" s="38"/>
      <c r="E90" s="39"/>
      <c r="F90" s="35">
        <f t="shared" si="15"/>
        <v>4500000</v>
      </c>
      <c r="G90" s="36">
        <f>G89</f>
        <v>530000</v>
      </c>
      <c r="H90" s="174">
        <f t="shared" ref="H90:M90" si="16">H89</f>
        <v>720000</v>
      </c>
      <c r="I90" s="37">
        <f t="shared" si="16"/>
        <v>650000</v>
      </c>
      <c r="J90" s="37">
        <f t="shared" si="16"/>
        <v>650000</v>
      </c>
      <c r="K90" s="37">
        <f t="shared" si="16"/>
        <v>650000</v>
      </c>
      <c r="L90" s="37">
        <f t="shared" si="16"/>
        <v>650000</v>
      </c>
      <c r="M90" s="37">
        <f t="shared" si="16"/>
        <v>650000</v>
      </c>
      <c r="N90" s="119"/>
      <c r="O90" s="38"/>
      <c r="P90" s="38"/>
      <c r="Q90" s="38"/>
      <c r="R90" s="38"/>
      <c r="S90" s="38"/>
      <c r="T90" s="39"/>
    </row>
    <row r="91" spans="2:20" ht="31.5" customHeight="1">
      <c r="B91" s="240" t="s">
        <v>108</v>
      </c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7"/>
    </row>
    <row r="92" spans="2:20" ht="102" customHeight="1">
      <c r="B92" s="141" t="s">
        <v>109</v>
      </c>
      <c r="C92" s="164" t="s">
        <v>160</v>
      </c>
      <c r="D92" s="151" t="s">
        <v>161</v>
      </c>
      <c r="E92" s="151" t="s">
        <v>161</v>
      </c>
      <c r="F92" s="140"/>
      <c r="G92" s="140"/>
      <c r="H92" s="140"/>
      <c r="I92" s="140"/>
      <c r="J92" s="140"/>
      <c r="K92" s="140"/>
      <c r="L92" s="140"/>
      <c r="M92" s="140"/>
      <c r="N92" s="140">
        <v>2051</v>
      </c>
      <c r="O92" s="140">
        <v>2070</v>
      </c>
      <c r="P92" s="140">
        <v>2075</v>
      </c>
      <c r="Q92" s="140">
        <v>2075</v>
      </c>
      <c r="R92" s="140">
        <v>2075</v>
      </c>
      <c r="S92" s="140">
        <v>2080</v>
      </c>
      <c r="T92" s="140">
        <v>2080</v>
      </c>
    </row>
    <row r="93" spans="2:20" ht="240" customHeight="1" thickBot="1">
      <c r="B93" s="143" t="s">
        <v>162</v>
      </c>
      <c r="C93" s="144" t="s">
        <v>110</v>
      </c>
      <c r="D93" s="144" t="s">
        <v>106</v>
      </c>
      <c r="E93" s="145" t="s">
        <v>59</v>
      </c>
      <c r="F93" s="146">
        <f t="shared" si="15"/>
        <v>2468466</v>
      </c>
      <c r="G93" s="147">
        <v>1234233</v>
      </c>
      <c r="H93" s="181">
        <v>1234233</v>
      </c>
      <c r="I93" s="148"/>
      <c r="J93" s="148"/>
      <c r="K93" s="148"/>
      <c r="L93" s="148"/>
      <c r="M93" s="149"/>
      <c r="N93" s="85"/>
      <c r="O93" s="86"/>
      <c r="P93" s="86"/>
      <c r="Q93" s="86"/>
      <c r="R93" s="86"/>
      <c r="S93" s="86"/>
      <c r="T93" s="80"/>
    </row>
    <row r="94" spans="2:20" ht="50.25" customHeight="1" thickBot="1">
      <c r="B94" s="324" t="s">
        <v>111</v>
      </c>
      <c r="C94" s="325"/>
      <c r="D94" s="120"/>
      <c r="E94" s="121"/>
      <c r="F94" s="122">
        <f t="shared" si="15"/>
        <v>2468466</v>
      </c>
      <c r="G94" s="123">
        <f>G93</f>
        <v>1234233</v>
      </c>
      <c r="H94" s="182">
        <f t="shared" ref="H94:M94" si="17">H93</f>
        <v>1234233</v>
      </c>
      <c r="I94" s="124">
        <f t="shared" si="17"/>
        <v>0</v>
      </c>
      <c r="J94" s="124">
        <f t="shared" si="17"/>
        <v>0</v>
      </c>
      <c r="K94" s="124">
        <f t="shared" si="17"/>
        <v>0</v>
      </c>
      <c r="L94" s="124">
        <f t="shared" si="17"/>
        <v>0</v>
      </c>
      <c r="M94" s="124">
        <f t="shared" si="17"/>
        <v>0</v>
      </c>
      <c r="N94" s="91"/>
      <c r="O94" s="87"/>
      <c r="P94" s="87"/>
      <c r="Q94" s="87"/>
      <c r="R94" s="87"/>
      <c r="S94" s="87"/>
      <c r="T94" s="92"/>
    </row>
    <row r="95" spans="2:20" ht="40.5" customHeight="1" thickBot="1">
      <c r="B95" s="331" t="s">
        <v>190</v>
      </c>
      <c r="C95" s="332"/>
      <c r="D95" s="332"/>
      <c r="E95" s="332"/>
      <c r="F95" s="332"/>
      <c r="G95" s="332"/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333"/>
    </row>
    <row r="96" spans="2:20" ht="153" customHeight="1">
      <c r="B96" s="205" t="s">
        <v>188</v>
      </c>
      <c r="C96" s="206" t="s">
        <v>183</v>
      </c>
      <c r="D96" s="207" t="s">
        <v>89</v>
      </c>
      <c r="E96" s="208" t="s">
        <v>59</v>
      </c>
      <c r="F96" s="209">
        <f t="shared" si="15"/>
        <v>17186</v>
      </c>
      <c r="G96" s="210"/>
      <c r="H96" s="220">
        <v>17186</v>
      </c>
      <c r="I96" s="210"/>
      <c r="J96" s="210"/>
      <c r="K96" s="210"/>
      <c r="L96" s="210"/>
      <c r="M96" s="210"/>
      <c r="N96" s="211"/>
      <c r="O96" s="211"/>
      <c r="P96" s="211"/>
      <c r="Q96" s="211"/>
      <c r="R96" s="211"/>
      <c r="S96" s="211"/>
      <c r="T96" s="211"/>
    </row>
    <row r="97" spans="1:20" ht="74.25" customHeight="1">
      <c r="B97" s="205" t="s">
        <v>182</v>
      </c>
      <c r="C97" s="206" t="s">
        <v>128</v>
      </c>
      <c r="D97" s="212"/>
      <c r="E97" s="208" t="s">
        <v>62</v>
      </c>
      <c r="F97" s="209">
        <f t="shared" si="15"/>
        <v>249</v>
      </c>
      <c r="G97" s="210"/>
      <c r="H97" s="220">
        <v>249</v>
      </c>
      <c r="I97" s="210"/>
      <c r="J97" s="210"/>
      <c r="K97" s="210"/>
      <c r="L97" s="210"/>
      <c r="M97" s="210"/>
      <c r="N97" s="211"/>
      <c r="O97" s="211"/>
      <c r="P97" s="211"/>
      <c r="Q97" s="211"/>
      <c r="R97" s="211"/>
      <c r="S97" s="211"/>
      <c r="T97" s="211"/>
    </row>
    <row r="98" spans="1:20" ht="40.5" customHeight="1">
      <c r="B98" s="329" t="s">
        <v>184</v>
      </c>
      <c r="C98" s="330"/>
      <c r="D98" s="213"/>
      <c r="E98" s="213"/>
      <c r="F98" s="214">
        <f>F96+F97</f>
        <v>17435</v>
      </c>
      <c r="G98" s="214">
        <f>G96+G97</f>
        <v>0</v>
      </c>
      <c r="H98" s="221">
        <f t="shared" ref="H98:L98" si="18">H96+H97</f>
        <v>17435</v>
      </c>
      <c r="I98" s="214">
        <f t="shared" si="18"/>
        <v>0</v>
      </c>
      <c r="J98" s="214">
        <f t="shared" si="18"/>
        <v>0</v>
      </c>
      <c r="K98" s="214">
        <f t="shared" si="18"/>
        <v>0</v>
      </c>
      <c r="L98" s="214">
        <f t="shared" si="18"/>
        <v>0</v>
      </c>
      <c r="M98" s="214">
        <f>M96+M97</f>
        <v>0</v>
      </c>
      <c r="N98" s="211"/>
      <c r="O98" s="211"/>
      <c r="P98" s="211"/>
      <c r="Q98" s="211"/>
      <c r="R98" s="211"/>
      <c r="S98" s="211"/>
      <c r="T98" s="211"/>
    </row>
    <row r="99" spans="1:20" ht="63.75" customHeight="1">
      <c r="B99" s="329" t="s">
        <v>185</v>
      </c>
      <c r="C99" s="330"/>
      <c r="D99" s="213"/>
      <c r="E99" s="212" t="s">
        <v>91</v>
      </c>
      <c r="F99" s="214">
        <f>SUM(G99:M99)</f>
        <v>6985901</v>
      </c>
      <c r="G99" s="214">
        <f t="shared" ref="G99:M99" si="19">G90+G94+G98</f>
        <v>1764233</v>
      </c>
      <c r="H99" s="221">
        <f t="shared" si="19"/>
        <v>1971668</v>
      </c>
      <c r="I99" s="214">
        <f t="shared" si="19"/>
        <v>650000</v>
      </c>
      <c r="J99" s="214">
        <f t="shared" si="19"/>
        <v>650000</v>
      </c>
      <c r="K99" s="214">
        <f t="shared" si="19"/>
        <v>650000</v>
      </c>
      <c r="L99" s="214">
        <f t="shared" si="19"/>
        <v>650000</v>
      </c>
      <c r="M99" s="214">
        <f t="shared" si="19"/>
        <v>650000</v>
      </c>
      <c r="N99" s="211"/>
      <c r="O99" s="211"/>
      <c r="P99" s="211"/>
      <c r="Q99" s="211"/>
      <c r="R99" s="211"/>
      <c r="S99" s="211"/>
      <c r="T99" s="211"/>
    </row>
    <row r="100" spans="1:20">
      <c r="B100" s="299" t="s">
        <v>112</v>
      </c>
      <c r="C100" s="300"/>
      <c r="D100" s="300"/>
      <c r="E100" s="300"/>
      <c r="F100" s="300"/>
      <c r="G100" s="300"/>
      <c r="H100" s="300"/>
      <c r="I100" s="300"/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1"/>
    </row>
    <row r="101" spans="1:20" ht="56.25" customHeight="1">
      <c r="B101" s="326" t="s">
        <v>159</v>
      </c>
      <c r="C101" s="327"/>
      <c r="D101" s="327"/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327"/>
      <c r="T101" s="328"/>
    </row>
    <row r="102" spans="1:20" ht="15.75" thickBot="1">
      <c r="B102" s="245" t="s">
        <v>168</v>
      </c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7"/>
    </row>
    <row r="103" spans="1:20" ht="120.75" thickBot="1">
      <c r="A103" s="159"/>
      <c r="B103" s="97"/>
      <c r="C103" s="14" t="s">
        <v>114</v>
      </c>
      <c r="D103" s="21"/>
      <c r="E103" s="22"/>
      <c r="F103" s="16"/>
      <c r="G103" s="94"/>
      <c r="H103" s="180"/>
      <c r="I103" s="95"/>
      <c r="J103" s="95"/>
      <c r="K103" s="95"/>
      <c r="L103" s="95"/>
      <c r="M103" s="96"/>
      <c r="N103" s="187" t="s">
        <v>158</v>
      </c>
      <c r="O103" s="188" t="s">
        <v>158</v>
      </c>
      <c r="P103" s="188" t="s">
        <v>158</v>
      </c>
      <c r="Q103" s="188" t="s">
        <v>158</v>
      </c>
      <c r="R103" s="188" t="s">
        <v>158</v>
      </c>
      <c r="S103" s="188" t="s">
        <v>158</v>
      </c>
      <c r="T103" s="201" t="s">
        <v>158</v>
      </c>
    </row>
    <row r="104" spans="1:20" ht="135">
      <c r="B104" s="203" t="s">
        <v>189</v>
      </c>
      <c r="C104" s="41" t="s">
        <v>115</v>
      </c>
      <c r="D104" s="320" t="s">
        <v>117</v>
      </c>
      <c r="E104" s="7" t="s">
        <v>62</v>
      </c>
      <c r="F104" s="30">
        <f t="shared" ref="F104:F112" si="20">G104+H104+I104+J104+K104+L104+M104</f>
        <v>47230232.18</v>
      </c>
      <c r="G104" s="31">
        <v>6579386.5899999999</v>
      </c>
      <c r="H104" s="232">
        <f>6933247+157748.59</f>
        <v>7090995.5899999999</v>
      </c>
      <c r="I104" s="32">
        <v>6711970</v>
      </c>
      <c r="J104" s="32">
        <v>6711970</v>
      </c>
      <c r="K104" s="32">
        <v>6711970</v>
      </c>
      <c r="L104" s="32">
        <v>6711970</v>
      </c>
      <c r="M104" s="32">
        <v>6711970</v>
      </c>
      <c r="N104" s="79"/>
      <c r="O104" s="28"/>
      <c r="P104" s="28"/>
      <c r="Q104" s="28"/>
      <c r="R104" s="28"/>
      <c r="S104" s="28"/>
      <c r="T104" s="29"/>
    </row>
    <row r="105" spans="1:20" ht="75.75" thickBot="1">
      <c r="B105" s="204" t="s">
        <v>113</v>
      </c>
      <c r="C105" s="100" t="s">
        <v>116</v>
      </c>
      <c r="D105" s="321"/>
      <c r="E105" s="68" t="s">
        <v>62</v>
      </c>
      <c r="F105" s="73">
        <f t="shared" si="20"/>
        <v>45978092.18</v>
      </c>
      <c r="G105" s="74">
        <v>6385620.5899999999</v>
      </c>
      <c r="H105" s="230">
        <f>6740777+158309.59</f>
        <v>6899086.5899999999</v>
      </c>
      <c r="I105" s="75">
        <v>6538677</v>
      </c>
      <c r="J105" s="75">
        <v>6538677</v>
      </c>
      <c r="K105" s="75">
        <v>6538677</v>
      </c>
      <c r="L105" s="75">
        <v>6538677</v>
      </c>
      <c r="M105" s="75">
        <v>6538677</v>
      </c>
      <c r="N105" s="76"/>
      <c r="O105" s="52"/>
      <c r="P105" s="52"/>
      <c r="Q105" s="52"/>
      <c r="R105" s="52"/>
      <c r="S105" s="52"/>
      <c r="T105" s="53"/>
    </row>
    <row r="106" spans="1:20" ht="30.75" thickBot="1">
      <c r="B106" s="307" t="s">
        <v>118</v>
      </c>
      <c r="C106" s="308"/>
      <c r="D106" s="322"/>
      <c r="E106" s="55" t="s">
        <v>62</v>
      </c>
      <c r="F106" s="89">
        <f t="shared" si="20"/>
        <v>47230232.18</v>
      </c>
      <c r="G106" s="90">
        <f>G104</f>
        <v>6579386.5899999999</v>
      </c>
      <c r="H106" s="231">
        <f t="shared" ref="H106:M106" si="21">H104</f>
        <v>7090995.5899999999</v>
      </c>
      <c r="I106" s="103">
        <f t="shared" si="21"/>
        <v>6711970</v>
      </c>
      <c r="J106" s="103">
        <f t="shared" si="21"/>
        <v>6711970</v>
      </c>
      <c r="K106" s="103">
        <f t="shared" si="21"/>
        <v>6711970</v>
      </c>
      <c r="L106" s="103">
        <f t="shared" si="21"/>
        <v>6711970</v>
      </c>
      <c r="M106" s="103">
        <f t="shared" si="21"/>
        <v>6711970</v>
      </c>
      <c r="N106" s="91"/>
      <c r="O106" s="87"/>
      <c r="P106" s="87"/>
      <c r="Q106" s="87"/>
      <c r="R106" s="87"/>
      <c r="S106" s="87"/>
      <c r="T106" s="92"/>
    </row>
    <row r="107" spans="1:20" ht="15.75" customHeight="1">
      <c r="B107" s="245" t="s">
        <v>119</v>
      </c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7"/>
    </row>
    <row r="108" spans="1:20" ht="240" customHeight="1">
      <c r="B108" s="150" t="s">
        <v>120</v>
      </c>
      <c r="C108" s="141" t="s">
        <v>163</v>
      </c>
      <c r="D108" s="158" t="s">
        <v>161</v>
      </c>
      <c r="E108" s="158" t="s">
        <v>161</v>
      </c>
      <c r="F108" s="150"/>
      <c r="G108" s="150"/>
      <c r="H108" s="150"/>
      <c r="I108" s="150"/>
      <c r="J108" s="150"/>
      <c r="K108" s="150"/>
      <c r="L108" s="150"/>
      <c r="M108" s="150"/>
      <c r="N108" s="140">
        <v>80</v>
      </c>
      <c r="O108" s="140">
        <v>82</v>
      </c>
      <c r="P108" s="140">
        <v>86</v>
      </c>
      <c r="Q108" s="140">
        <v>90</v>
      </c>
      <c r="R108" s="140">
        <v>93</v>
      </c>
      <c r="S108" s="140">
        <v>93</v>
      </c>
      <c r="T108" s="140">
        <v>93</v>
      </c>
    </row>
    <row r="109" spans="1:20" ht="72.75" customHeight="1">
      <c r="B109" s="150" t="s">
        <v>164</v>
      </c>
      <c r="C109" s="141" t="s">
        <v>165</v>
      </c>
      <c r="D109" s="158" t="s">
        <v>161</v>
      </c>
      <c r="E109" s="158" t="s">
        <v>161</v>
      </c>
      <c r="F109" s="150"/>
      <c r="G109" s="150"/>
      <c r="H109" s="150"/>
      <c r="I109" s="150"/>
      <c r="J109" s="150"/>
      <c r="K109" s="150"/>
      <c r="L109" s="150"/>
      <c r="M109" s="150"/>
      <c r="N109" s="140">
        <v>89</v>
      </c>
      <c r="O109" s="140">
        <v>93</v>
      </c>
      <c r="P109" s="140">
        <v>97</v>
      </c>
      <c r="Q109" s="140">
        <v>100</v>
      </c>
      <c r="R109" s="140">
        <v>100</v>
      </c>
      <c r="S109" s="140">
        <v>105</v>
      </c>
      <c r="T109" s="140">
        <v>105</v>
      </c>
    </row>
    <row r="110" spans="1:20" ht="276" customHeight="1">
      <c r="B110" s="150" t="s">
        <v>166</v>
      </c>
      <c r="C110" s="141" t="s">
        <v>167</v>
      </c>
      <c r="D110" s="158" t="s">
        <v>161</v>
      </c>
      <c r="E110" s="158" t="s">
        <v>161</v>
      </c>
      <c r="F110" s="150"/>
      <c r="G110" s="150"/>
      <c r="H110" s="150"/>
      <c r="I110" s="150"/>
      <c r="J110" s="150"/>
      <c r="K110" s="150"/>
      <c r="L110" s="150"/>
      <c r="M110" s="150"/>
      <c r="N110" s="140">
        <v>95</v>
      </c>
      <c r="O110" s="140">
        <v>97</v>
      </c>
      <c r="P110" s="140">
        <v>100</v>
      </c>
      <c r="Q110" s="140">
        <v>100</v>
      </c>
      <c r="R110" s="140">
        <v>100</v>
      </c>
      <c r="S110" s="140">
        <v>100</v>
      </c>
      <c r="T110" s="140">
        <v>100</v>
      </c>
    </row>
    <row r="111" spans="1:20" ht="85.5">
      <c r="B111" s="323" t="s">
        <v>181</v>
      </c>
      <c r="C111" s="152" t="s">
        <v>121</v>
      </c>
      <c r="D111" s="321" t="s">
        <v>122</v>
      </c>
      <c r="E111" s="153" t="s">
        <v>62</v>
      </c>
      <c r="F111" s="154">
        <f t="shared" si="20"/>
        <v>25090760.780000001</v>
      </c>
      <c r="G111" s="155">
        <v>3108461.78</v>
      </c>
      <c r="H111" s="233">
        <f>3726909+110000-249-261396</f>
        <v>3575264</v>
      </c>
      <c r="I111" s="156">
        <v>3681407</v>
      </c>
      <c r="J111" s="157">
        <v>3681407</v>
      </c>
      <c r="K111" s="157">
        <v>3681407</v>
      </c>
      <c r="L111" s="157">
        <v>3681407</v>
      </c>
      <c r="M111" s="157">
        <v>3681407</v>
      </c>
      <c r="N111" s="109"/>
      <c r="O111" s="110"/>
      <c r="P111" s="110"/>
      <c r="Q111" s="110"/>
      <c r="R111" s="110"/>
      <c r="S111" s="110"/>
      <c r="T111" s="111"/>
    </row>
    <row r="112" spans="1:20" ht="57.75" thickBot="1">
      <c r="B112" s="323"/>
      <c r="C112" s="128" t="s">
        <v>56</v>
      </c>
      <c r="D112" s="321"/>
      <c r="E112" s="68" t="s">
        <v>62</v>
      </c>
      <c r="F112" s="73">
        <f t="shared" si="20"/>
        <v>21912774.780000001</v>
      </c>
      <c r="G112" s="74">
        <v>2597640.7799999998</v>
      </c>
      <c r="H112" s="234">
        <f>3262589-260400</f>
        <v>3002189</v>
      </c>
      <c r="I112" s="75">
        <v>3262589</v>
      </c>
      <c r="J112" s="75">
        <v>3262589</v>
      </c>
      <c r="K112" s="75">
        <v>3262589</v>
      </c>
      <c r="L112" s="75">
        <v>3262589</v>
      </c>
      <c r="M112" s="75">
        <v>3262589</v>
      </c>
      <c r="N112" s="76"/>
      <c r="O112" s="52"/>
      <c r="P112" s="52"/>
      <c r="Q112" s="52"/>
      <c r="R112" s="52"/>
      <c r="S112" s="52"/>
      <c r="T112" s="53"/>
    </row>
    <row r="113" spans="2:20" ht="48" customHeight="1" thickBot="1">
      <c r="B113" s="276" t="s">
        <v>123</v>
      </c>
      <c r="C113" s="283"/>
      <c r="D113" s="129"/>
      <c r="E113" s="114" t="s">
        <v>62</v>
      </c>
      <c r="F113" s="89">
        <f>G113+H113+I113+J113+K113+L113+M113</f>
        <v>25090760.780000001</v>
      </c>
      <c r="G113" s="90">
        <f>G111</f>
        <v>3108461.78</v>
      </c>
      <c r="H113" s="231">
        <f t="shared" ref="H113:M113" si="22">H111</f>
        <v>3575264</v>
      </c>
      <c r="I113" s="103">
        <f t="shared" si="22"/>
        <v>3681407</v>
      </c>
      <c r="J113" s="103">
        <f t="shared" si="22"/>
        <v>3681407</v>
      </c>
      <c r="K113" s="103">
        <f t="shared" si="22"/>
        <v>3681407</v>
      </c>
      <c r="L113" s="103">
        <f t="shared" si="22"/>
        <v>3681407</v>
      </c>
      <c r="M113" s="103">
        <f t="shared" si="22"/>
        <v>3681407</v>
      </c>
      <c r="N113" s="91"/>
      <c r="O113" s="87"/>
      <c r="P113" s="87"/>
      <c r="Q113" s="87"/>
      <c r="R113" s="87"/>
      <c r="S113" s="87"/>
      <c r="T113" s="92"/>
    </row>
    <row r="114" spans="2:20" ht="54.75" customHeight="1" thickBot="1">
      <c r="B114" s="276" t="s">
        <v>124</v>
      </c>
      <c r="C114" s="283"/>
      <c r="D114" s="126"/>
      <c r="E114" s="127"/>
      <c r="F114" s="219">
        <f>G114+H114+I114+J114+K114+L114+M114</f>
        <v>2017381684.6999998</v>
      </c>
      <c r="G114" s="130">
        <f t="shared" ref="G114:M114" si="23">G35+G49+G76+G84+G106+G113+G99</f>
        <v>273928060.06999993</v>
      </c>
      <c r="H114" s="228">
        <f t="shared" si="23"/>
        <v>278744149.62999994</v>
      </c>
      <c r="I114" s="130">
        <f t="shared" si="23"/>
        <v>292941895</v>
      </c>
      <c r="J114" s="130">
        <f t="shared" si="23"/>
        <v>292941895</v>
      </c>
      <c r="K114" s="130">
        <f t="shared" si="23"/>
        <v>292941895</v>
      </c>
      <c r="L114" s="130">
        <f t="shared" si="23"/>
        <v>292941895</v>
      </c>
      <c r="M114" s="130">
        <f t="shared" si="23"/>
        <v>292941895</v>
      </c>
      <c r="N114" s="125"/>
      <c r="O114" s="126"/>
      <c r="P114" s="126"/>
      <c r="Q114" s="126"/>
      <c r="R114" s="126"/>
      <c r="S114" s="126"/>
      <c r="T114" s="127"/>
    </row>
    <row r="115" spans="2:20">
      <c r="H115" s="3"/>
    </row>
    <row r="116" spans="2:20">
      <c r="H116" s="3"/>
    </row>
    <row r="117" spans="2:20">
      <c r="H117" s="3"/>
    </row>
    <row r="118" spans="2:20">
      <c r="D118" s="2" t="s">
        <v>178</v>
      </c>
      <c r="F118" s="183">
        <f t="shared" ref="F118:M118" si="24">F25+F26+F44+F45+F46+F61+F62+F63+F81+F82+F83+F89+F104+F111+F48+F65+F74+F97</f>
        <v>677256882.70000005</v>
      </c>
      <c r="G118" s="183">
        <f t="shared" si="24"/>
        <v>95628477.069999993</v>
      </c>
      <c r="H118" s="229">
        <f t="shared" si="24"/>
        <v>102439930.63</v>
      </c>
      <c r="I118" s="183">
        <f t="shared" si="24"/>
        <v>95837695</v>
      </c>
      <c r="J118" s="183">
        <f t="shared" si="24"/>
        <v>95837695</v>
      </c>
      <c r="K118" s="183">
        <f t="shared" si="24"/>
        <v>95837695</v>
      </c>
      <c r="L118" s="183">
        <f t="shared" si="24"/>
        <v>95837695</v>
      </c>
      <c r="M118" s="183">
        <f t="shared" si="24"/>
        <v>95837695</v>
      </c>
    </row>
    <row r="119" spans="2:20">
      <c r="G119" s="131"/>
      <c r="H119" s="3"/>
    </row>
    <row r="120" spans="2:20">
      <c r="D120" s="2" t="s">
        <v>179</v>
      </c>
      <c r="F120" s="183">
        <f t="shared" ref="F120:M120" si="25">F15+F16+F17+F18+F27+F28+F32+F43+F47+F60+F64+F69+F73+F93+F96</f>
        <v>1340124802</v>
      </c>
      <c r="G120" s="183">
        <f t="shared" si="25"/>
        <v>178299583</v>
      </c>
      <c r="H120" s="229">
        <f t="shared" si="25"/>
        <v>176304219</v>
      </c>
      <c r="I120" s="183">
        <f t="shared" si="25"/>
        <v>197104200</v>
      </c>
      <c r="J120" s="183">
        <f t="shared" si="25"/>
        <v>197104200</v>
      </c>
      <c r="K120" s="183">
        <f t="shared" si="25"/>
        <v>197104200</v>
      </c>
      <c r="L120" s="183">
        <f t="shared" si="25"/>
        <v>197104200</v>
      </c>
      <c r="M120" s="183">
        <f t="shared" si="25"/>
        <v>197104200</v>
      </c>
    </row>
    <row r="121" spans="2:20">
      <c r="H121" s="3"/>
    </row>
    <row r="122" spans="2:20">
      <c r="H122" s="3"/>
    </row>
    <row r="123" spans="2:20">
      <c r="H123" s="3"/>
    </row>
    <row r="124" spans="2:20">
      <c r="H124" s="3"/>
    </row>
    <row r="125" spans="2:20">
      <c r="H125" s="3"/>
    </row>
    <row r="126" spans="2:20">
      <c r="H126" s="3"/>
    </row>
    <row r="127" spans="2:20">
      <c r="H127" s="3"/>
    </row>
    <row r="128" spans="2:20">
      <c r="H128" s="3"/>
    </row>
    <row r="129" spans="8:8">
      <c r="H129" s="3"/>
    </row>
    <row r="130" spans="8:8">
      <c r="H130" s="3"/>
    </row>
    <row r="131" spans="8:8">
      <c r="H131" s="3"/>
    </row>
    <row r="132" spans="8:8">
      <c r="H132" s="3"/>
    </row>
    <row r="133" spans="8:8">
      <c r="H133" s="3"/>
    </row>
    <row r="134" spans="8:8">
      <c r="H134" s="3"/>
    </row>
    <row r="135" spans="8:8">
      <c r="H135" s="3"/>
    </row>
    <row r="136" spans="8:8">
      <c r="H136" s="3"/>
    </row>
    <row r="137" spans="8:8">
      <c r="H137" s="3"/>
    </row>
    <row r="138" spans="8:8">
      <c r="H138" s="3"/>
    </row>
    <row r="139" spans="8:8">
      <c r="H139" s="3"/>
    </row>
    <row r="140" spans="8:8">
      <c r="H140" s="3"/>
    </row>
    <row r="141" spans="8:8">
      <c r="H141" s="3"/>
    </row>
    <row r="142" spans="8:8">
      <c r="H142" s="3"/>
    </row>
    <row r="143" spans="8:8">
      <c r="H143" s="3"/>
    </row>
    <row r="144" spans="8:8">
      <c r="H144" s="3"/>
    </row>
    <row r="145" spans="8:8">
      <c r="H145" s="3"/>
    </row>
    <row r="146" spans="8:8">
      <c r="H146" s="3"/>
    </row>
    <row r="147" spans="8:8">
      <c r="H147" s="3"/>
    </row>
    <row r="148" spans="8:8">
      <c r="H148" s="3"/>
    </row>
    <row r="149" spans="8:8">
      <c r="H149" s="3"/>
    </row>
    <row r="150" spans="8:8">
      <c r="H150" s="3"/>
    </row>
    <row r="151" spans="8:8">
      <c r="H151" s="3"/>
    </row>
    <row r="152" spans="8:8">
      <c r="H152" s="3"/>
    </row>
    <row r="153" spans="8:8">
      <c r="H153" s="3"/>
    </row>
    <row r="154" spans="8:8">
      <c r="H154" s="3"/>
    </row>
    <row r="155" spans="8:8">
      <c r="H155" s="3"/>
    </row>
    <row r="156" spans="8:8">
      <c r="H156" s="3"/>
    </row>
    <row r="157" spans="8:8">
      <c r="H157" s="3"/>
    </row>
    <row r="158" spans="8:8">
      <c r="H158" s="3"/>
    </row>
    <row r="159" spans="8:8">
      <c r="H159" s="3"/>
    </row>
    <row r="160" spans="8:8">
      <c r="H160" s="3"/>
    </row>
    <row r="161" spans="8:8">
      <c r="H161" s="3"/>
    </row>
    <row r="162" spans="8:8">
      <c r="H162" s="3"/>
    </row>
    <row r="163" spans="8:8">
      <c r="H163" s="3"/>
    </row>
  </sheetData>
  <mergeCells count="62">
    <mergeCell ref="B113:C113"/>
    <mergeCell ref="B114:C114"/>
    <mergeCell ref="B90:C90"/>
    <mergeCell ref="B106:C106"/>
    <mergeCell ref="D104:D106"/>
    <mergeCell ref="B107:T107"/>
    <mergeCell ref="B111:B112"/>
    <mergeCell ref="D111:D112"/>
    <mergeCell ref="B94:C94"/>
    <mergeCell ref="B100:T100"/>
    <mergeCell ref="B101:T101"/>
    <mergeCell ref="B91:T91"/>
    <mergeCell ref="B102:T102"/>
    <mergeCell ref="B98:C98"/>
    <mergeCell ref="B99:C99"/>
    <mergeCell ref="B95:T95"/>
    <mergeCell ref="B84:C84"/>
    <mergeCell ref="D81:D84"/>
    <mergeCell ref="B85:T85"/>
    <mergeCell ref="B86:T86"/>
    <mergeCell ref="B87:T87"/>
    <mergeCell ref="B79:T79"/>
    <mergeCell ref="B66:C66"/>
    <mergeCell ref="B67:T67"/>
    <mergeCell ref="B70:C70"/>
    <mergeCell ref="E69:E70"/>
    <mergeCell ref="D69:D70"/>
    <mergeCell ref="B71:T71"/>
    <mergeCell ref="B75:C75"/>
    <mergeCell ref="B76:C76"/>
    <mergeCell ref="D72:D75"/>
    <mergeCell ref="C60:C61"/>
    <mergeCell ref="B60:B61"/>
    <mergeCell ref="D60:D65"/>
    <mergeCell ref="B77:T77"/>
    <mergeCell ref="B78:T78"/>
    <mergeCell ref="B49:C49"/>
    <mergeCell ref="D43:D48"/>
    <mergeCell ref="B50:T50"/>
    <mergeCell ref="B51:T51"/>
    <mergeCell ref="B52:T52"/>
    <mergeCell ref="B36:T36"/>
    <mergeCell ref="B37:T37"/>
    <mergeCell ref="B35:C35"/>
    <mergeCell ref="B38:T38"/>
    <mergeCell ref="C43:C44"/>
    <mergeCell ref="B43:B44"/>
    <mergeCell ref="C4:S4"/>
    <mergeCell ref="P2:T2"/>
    <mergeCell ref="B9:T9"/>
    <mergeCell ref="B10:T10"/>
    <mergeCell ref="B6:B7"/>
    <mergeCell ref="C6:C7"/>
    <mergeCell ref="D6:D7"/>
    <mergeCell ref="E6:E7"/>
    <mergeCell ref="F6:M6"/>
    <mergeCell ref="N6:T6"/>
    <mergeCell ref="B29:C29"/>
    <mergeCell ref="B30:T30"/>
    <mergeCell ref="B34:C34"/>
    <mergeCell ref="B19:C19"/>
    <mergeCell ref="B20:T20"/>
  </mergeCells>
  <printOptions horizontalCentered="1"/>
  <pageMargins left="0.19685039370078741" right="0.19685039370078741" top="0.2" bottom="0.19" header="0" footer="0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2015-12-14T12:07:25Z</dcterms:modified>
</cp:coreProperties>
</file>